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ocuments\Tablice za VSŽ 2025\"/>
    </mc:Choice>
  </mc:AlternateContent>
  <xr:revisionPtr revIDLastSave="0" documentId="13_ncr:1_{E7AD4FF0-5DB4-44D6-85D0-1034C4C071E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3" i="7" l="1"/>
  <c r="J60" i="7"/>
  <c r="I60" i="7"/>
  <c r="H9" i="7"/>
  <c r="H8" i="7"/>
  <c r="H60" i="7"/>
  <c r="C17" i="8" l="1"/>
  <c r="G62" i="8"/>
  <c r="G61" i="8"/>
  <c r="G59" i="8"/>
  <c r="G58" i="8"/>
  <c r="G56" i="8"/>
  <c r="G55" i="8"/>
  <c r="G54" i="8"/>
  <c r="G53" i="8"/>
  <c r="G51" i="8"/>
  <c r="G49" i="8"/>
  <c r="G48" i="8"/>
  <c r="G47" i="8"/>
  <c r="G46" i="8"/>
  <c r="G43" i="8"/>
  <c r="G42" i="8"/>
  <c r="G41" i="8"/>
  <c r="G40" i="8"/>
  <c r="G39" i="8"/>
  <c r="H62" i="8"/>
  <c r="H61" i="8"/>
  <c r="H59" i="8"/>
  <c r="H58" i="8"/>
  <c r="H56" i="8"/>
  <c r="H55" i="8"/>
  <c r="H51" i="8"/>
  <c r="H49" i="8"/>
  <c r="H47" i="8"/>
  <c r="H46" i="8"/>
  <c r="H43" i="8"/>
  <c r="H42" i="8"/>
  <c r="H41" i="8"/>
  <c r="H40" i="8"/>
  <c r="H39" i="8"/>
  <c r="H37" i="8"/>
  <c r="H36" i="8"/>
  <c r="H30" i="8"/>
  <c r="H29" i="8"/>
  <c r="H27" i="8"/>
  <c r="H26" i="8"/>
  <c r="H22" i="8"/>
  <c r="H20" i="8"/>
  <c r="H18" i="8"/>
  <c r="H15" i="8"/>
  <c r="H14" i="8"/>
  <c r="H13" i="8"/>
  <c r="H12" i="8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L88" i="3"/>
  <c r="F19" i="8"/>
  <c r="C45" i="8"/>
  <c r="C33" i="8" s="1"/>
  <c r="G37" i="8"/>
  <c r="G36" i="8"/>
  <c r="G35" i="8"/>
  <c r="G34" i="8"/>
  <c r="G30" i="8"/>
  <c r="G29" i="8"/>
  <c r="G27" i="8"/>
  <c r="G26" i="8"/>
  <c r="G25" i="8"/>
  <c r="G24" i="8"/>
  <c r="G22" i="8"/>
  <c r="G20" i="8"/>
  <c r="G19" i="8"/>
  <c r="G18" i="8"/>
  <c r="G15" i="8"/>
  <c r="G14" i="8"/>
  <c r="G13" i="8"/>
  <c r="G12" i="8"/>
  <c r="F45" i="8"/>
  <c r="K95" i="7"/>
  <c r="K93" i="7"/>
  <c r="K91" i="7"/>
  <c r="K90" i="7"/>
  <c r="K89" i="7"/>
  <c r="K85" i="7"/>
  <c r="K84" i="7"/>
  <c r="K83" i="7"/>
  <c r="K82" i="7"/>
  <c r="K80" i="7"/>
  <c r="K79" i="7"/>
  <c r="K77" i="7"/>
  <c r="K76" i="7"/>
  <c r="K75" i="7"/>
  <c r="K74" i="7"/>
  <c r="K73" i="7"/>
  <c r="K72" i="7"/>
  <c r="K69" i="7"/>
  <c r="K67" i="7"/>
  <c r="K66" i="7"/>
  <c r="K58" i="7"/>
  <c r="K57" i="7"/>
  <c r="K56" i="7"/>
  <c r="K55" i="7"/>
  <c r="K54" i="7"/>
  <c r="K52" i="7"/>
  <c r="K50" i="7"/>
  <c r="K49" i="7"/>
  <c r="K48" i="7"/>
  <c r="K47" i="7"/>
  <c r="K45" i="7"/>
  <c r="K44" i="7"/>
  <c r="K42" i="7"/>
  <c r="K41" i="7"/>
  <c r="K37" i="7"/>
  <c r="K36" i="7"/>
  <c r="K35" i="7"/>
  <c r="K33" i="7"/>
  <c r="K31" i="7"/>
  <c r="K30" i="7"/>
  <c r="K29" i="7"/>
  <c r="K26" i="7"/>
  <c r="K25" i="7"/>
  <c r="K24" i="7"/>
  <c r="K21" i="7"/>
  <c r="K19" i="7"/>
  <c r="K18" i="7"/>
  <c r="K218" i="7"/>
  <c r="K216" i="7"/>
  <c r="K215" i="7"/>
  <c r="K214" i="7"/>
  <c r="K212" i="7"/>
  <c r="K210" i="7"/>
  <c r="K207" i="7"/>
  <c r="K201" i="7"/>
  <c r="K199" i="7"/>
  <c r="K197" i="7"/>
  <c r="K196" i="7"/>
  <c r="K194" i="7"/>
  <c r="K192" i="7"/>
  <c r="K191" i="7"/>
  <c r="K190" i="7"/>
  <c r="K186" i="7"/>
  <c r="K184" i="7"/>
  <c r="K181" i="7"/>
  <c r="K180" i="7"/>
  <c r="K179" i="7"/>
  <c r="K175" i="7"/>
  <c r="K173" i="7"/>
  <c r="K169" i="7"/>
  <c r="K168" i="7"/>
  <c r="K167" i="7"/>
  <c r="K166" i="7"/>
  <c r="K165" i="7"/>
  <c r="K164" i="7"/>
  <c r="K160" i="7"/>
  <c r="K158" i="7"/>
  <c r="K157" i="7"/>
  <c r="K155" i="7"/>
  <c r="K153" i="7"/>
  <c r="K152" i="7"/>
  <c r="K151" i="7"/>
  <c r="K149" i="7"/>
  <c r="K146" i="7"/>
  <c r="K145" i="7"/>
  <c r="K143" i="7"/>
  <c r="K141" i="7"/>
  <c r="K139" i="7"/>
  <c r="K138" i="7"/>
  <c r="K136" i="7"/>
  <c r="K135" i="7"/>
  <c r="K134" i="7"/>
  <c r="K133" i="7"/>
  <c r="K132" i="7"/>
  <c r="K130" i="7"/>
  <c r="K129" i="7"/>
  <c r="K127" i="7"/>
  <c r="K126" i="7"/>
  <c r="K125" i="7"/>
  <c r="K123" i="7"/>
  <c r="K122" i="7"/>
  <c r="K121" i="7"/>
  <c r="K118" i="7"/>
  <c r="K116" i="7"/>
  <c r="K114" i="7"/>
  <c r="K113" i="7"/>
  <c r="K112" i="7"/>
  <c r="K110" i="7"/>
  <c r="K109" i="7"/>
  <c r="K108" i="7"/>
  <c r="K106" i="7"/>
  <c r="K105" i="7"/>
  <c r="K104" i="7"/>
  <c r="K102" i="7"/>
  <c r="K101" i="7"/>
  <c r="K100" i="7"/>
  <c r="K99" i="7"/>
  <c r="K96" i="7"/>
  <c r="J198" i="7"/>
  <c r="K198" i="7" s="1"/>
  <c r="J94" i="7"/>
  <c r="J174" i="7"/>
  <c r="K174" i="7" s="1"/>
  <c r="J172" i="7"/>
  <c r="J171" i="7" s="1"/>
  <c r="J170" i="7" s="1"/>
  <c r="K170" i="7" s="1"/>
  <c r="J165" i="7"/>
  <c r="J163" i="7"/>
  <c r="J162" i="7" s="1"/>
  <c r="J161" i="7" s="1"/>
  <c r="K161" i="7" s="1"/>
  <c r="J159" i="7"/>
  <c r="K159" i="7" s="1"/>
  <c r="J156" i="7"/>
  <c r="K156" i="7" s="1"/>
  <c r="J154" i="7"/>
  <c r="K154" i="7" s="1"/>
  <c r="J150" i="7"/>
  <c r="K150" i="7" s="1"/>
  <c r="J148" i="7"/>
  <c r="K148" i="7" s="1"/>
  <c r="J144" i="7"/>
  <c r="K144" i="7" s="1"/>
  <c r="J142" i="7"/>
  <c r="K142" i="7" s="1"/>
  <c r="J140" i="7"/>
  <c r="K140" i="7" s="1"/>
  <c r="J137" i="7"/>
  <c r="K137" i="7" s="1"/>
  <c r="J131" i="7"/>
  <c r="K131" i="7" s="1"/>
  <c r="J128" i="7"/>
  <c r="K128" i="7" s="1"/>
  <c r="J124" i="7"/>
  <c r="K124" i="7" s="1"/>
  <c r="J120" i="7"/>
  <c r="K120" i="7" s="1"/>
  <c r="J117" i="7"/>
  <c r="K117" i="7" s="1"/>
  <c r="J115" i="7"/>
  <c r="K115" i="7" s="1"/>
  <c r="J111" i="7"/>
  <c r="K111" i="7" s="1"/>
  <c r="J107" i="7"/>
  <c r="K107" i="7" s="1"/>
  <c r="J103" i="7"/>
  <c r="K103" i="7" s="1"/>
  <c r="J98" i="7"/>
  <c r="K98" i="7" s="1"/>
  <c r="J92" i="7"/>
  <c r="K92" i="7" s="1"/>
  <c r="J88" i="7"/>
  <c r="K88" i="7" s="1"/>
  <c r="J81" i="7"/>
  <c r="K81" i="7" s="1"/>
  <c r="J79" i="7"/>
  <c r="J71" i="7"/>
  <c r="J70" i="7" s="1"/>
  <c r="K70" i="7" s="1"/>
  <c r="I11" i="7"/>
  <c r="I16" i="7"/>
  <c r="I15" i="7" s="1"/>
  <c r="I14" i="7" s="1"/>
  <c r="H16" i="7"/>
  <c r="H15" i="7" s="1"/>
  <c r="H14" i="7" s="1"/>
  <c r="J32" i="7"/>
  <c r="K32" i="7" s="1"/>
  <c r="F50" i="8"/>
  <c r="G50" i="8" s="1"/>
  <c r="F21" i="8"/>
  <c r="G21" i="8" s="1"/>
  <c r="L176" i="3"/>
  <c r="K170" i="3"/>
  <c r="L142" i="3"/>
  <c r="L45" i="3"/>
  <c r="K71" i="7" l="1"/>
  <c r="K172" i="7"/>
  <c r="J119" i="7"/>
  <c r="K119" i="7" s="1"/>
  <c r="J78" i="7"/>
  <c r="K78" i="7" s="1"/>
  <c r="J87" i="7"/>
  <c r="K87" i="7" s="1"/>
  <c r="K162" i="7"/>
  <c r="K163" i="7"/>
  <c r="K171" i="7"/>
  <c r="K94" i="7"/>
  <c r="G45" i="8"/>
  <c r="F17" i="8"/>
  <c r="G17" i="8"/>
  <c r="J97" i="7"/>
  <c r="J147" i="7"/>
  <c r="K147" i="7" s="1"/>
  <c r="J13" i="1"/>
  <c r="I13" i="1"/>
  <c r="H13" i="1"/>
  <c r="G13" i="1"/>
  <c r="K192" i="3"/>
  <c r="K191" i="3" s="1"/>
  <c r="K189" i="3"/>
  <c r="K187" i="3"/>
  <c r="K185" i="3"/>
  <c r="K182" i="3"/>
  <c r="K176" i="3"/>
  <c r="K168" i="3"/>
  <c r="K166" i="3"/>
  <c r="K159" i="3"/>
  <c r="K157" i="3"/>
  <c r="K156" i="3" s="1"/>
  <c r="K155" i="3" s="1"/>
  <c r="K153" i="3"/>
  <c r="K150" i="3"/>
  <c r="K148" i="3"/>
  <c r="K144" i="3"/>
  <c r="K142" i="3"/>
  <c r="K138" i="3"/>
  <c r="K136" i="3"/>
  <c r="K134" i="3"/>
  <c r="K131" i="3"/>
  <c r="K125" i="3"/>
  <c r="K122" i="3"/>
  <c r="K118" i="3"/>
  <c r="K114" i="3"/>
  <c r="K111" i="3"/>
  <c r="K109" i="3"/>
  <c r="K105" i="3"/>
  <c r="K101" i="3"/>
  <c r="K97" i="3"/>
  <c r="K92" i="3"/>
  <c r="K88" i="3"/>
  <c r="K86" i="3"/>
  <c r="K82" i="3"/>
  <c r="K78" i="3"/>
  <c r="K75" i="3"/>
  <c r="K73" i="3"/>
  <c r="K72" i="3" s="1"/>
  <c r="K65" i="3"/>
  <c r="K64" i="3" s="1"/>
  <c r="K62" i="3"/>
  <c r="K59" i="3"/>
  <c r="K58" i="3" s="1"/>
  <c r="E19" i="8"/>
  <c r="H19" i="8" s="1"/>
  <c r="F33" i="8"/>
  <c r="I62" i="7"/>
  <c r="I61" i="7" s="1"/>
  <c r="I208" i="7"/>
  <c r="H208" i="7"/>
  <c r="H177" i="7"/>
  <c r="H176" i="7" s="1"/>
  <c r="I195" i="7"/>
  <c r="I178" i="7"/>
  <c r="I177" i="7" s="1"/>
  <c r="I176" i="7" s="1"/>
  <c r="I40" i="7"/>
  <c r="I39" i="7" s="1"/>
  <c r="I38" i="7" s="1"/>
  <c r="J86" i="7" l="1"/>
  <c r="K86" i="7" s="1"/>
  <c r="K97" i="7"/>
  <c r="I59" i="7"/>
  <c r="F6" i="8"/>
  <c r="G33" i="8"/>
  <c r="K113" i="3"/>
  <c r="K91" i="3"/>
  <c r="K165" i="3"/>
  <c r="K164" i="3" s="1"/>
  <c r="K81" i="3"/>
  <c r="K141" i="3"/>
  <c r="K175" i="3"/>
  <c r="K174" i="3" s="1"/>
  <c r="K57" i="3"/>
  <c r="I8" i="7" l="1"/>
  <c r="I9" i="7"/>
  <c r="K80" i="3"/>
  <c r="K56" i="3"/>
  <c r="K55" i="3" s="1"/>
  <c r="H13" i="7" l="1"/>
  <c r="H62" i="7"/>
  <c r="H61" i="7" s="1"/>
  <c r="H59" i="7" s="1"/>
  <c r="J217" i="7"/>
  <c r="K217" i="7" s="1"/>
  <c r="J211" i="7"/>
  <c r="K211" i="7" s="1"/>
  <c r="J209" i="7"/>
  <c r="K209" i="7" s="1"/>
  <c r="J206" i="7"/>
  <c r="K206" i="7" s="1"/>
  <c r="H39" i="7"/>
  <c r="D8" i="8"/>
  <c r="D7" i="8" s="1"/>
  <c r="N89" i="3"/>
  <c r="M89" i="3"/>
  <c r="H12" i="7" l="1"/>
  <c r="H11" i="7" s="1"/>
  <c r="K213" i="7"/>
  <c r="J208" i="7"/>
  <c r="K208" i="7" s="1"/>
  <c r="J205" i="7"/>
  <c r="K205" i="7" s="1"/>
  <c r="J204" i="7" l="1"/>
  <c r="J203" i="7" l="1"/>
  <c r="K203" i="7" s="1"/>
  <c r="K204" i="7"/>
  <c r="J202" i="7" l="1"/>
  <c r="K202" i="7" s="1"/>
  <c r="I42" i="3"/>
  <c r="I41" i="3" s="1"/>
  <c r="I40" i="3" s="1"/>
  <c r="E35" i="8" l="1"/>
  <c r="D35" i="8"/>
  <c r="D34" i="8" s="1"/>
  <c r="H8" i="8"/>
  <c r="H10" i="8"/>
  <c r="G10" i="8"/>
  <c r="E34" i="8" l="1"/>
  <c r="H34" i="8" s="1"/>
  <c r="H35" i="8"/>
  <c r="E7" i="8"/>
  <c r="G8" i="8"/>
  <c r="I30" i="3" l="1"/>
  <c r="I29" i="3"/>
  <c r="I28" i="3" s="1"/>
  <c r="J185" i="7"/>
  <c r="K185" i="7" s="1"/>
  <c r="J183" i="7"/>
  <c r="K183" i="7" s="1"/>
  <c r="J40" i="7"/>
  <c r="K40" i="7" s="1"/>
  <c r="J43" i="7"/>
  <c r="K43" i="7" s="1"/>
  <c r="J182" i="7" l="1"/>
  <c r="K182" i="7" s="1"/>
  <c r="L157" i="3"/>
  <c r="I36" i="3"/>
  <c r="I38" i="3"/>
  <c r="I49" i="3"/>
  <c r="I18" i="3"/>
  <c r="I21" i="3"/>
  <c r="I15" i="3"/>
  <c r="K15" i="3"/>
  <c r="K14" i="3" s="1"/>
  <c r="L15" i="3"/>
  <c r="L14" i="3" s="1"/>
  <c r="K18" i="3"/>
  <c r="L18" i="3"/>
  <c r="K21" i="3"/>
  <c r="L21" i="3"/>
  <c r="L17" i="3" s="1"/>
  <c r="K25" i="3"/>
  <c r="K24" i="3" s="1"/>
  <c r="L25" i="3"/>
  <c r="K26" i="3"/>
  <c r="L26" i="3"/>
  <c r="K29" i="3"/>
  <c r="K28" i="3" s="1"/>
  <c r="L29" i="3"/>
  <c r="L28" i="3" s="1"/>
  <c r="K30" i="3"/>
  <c r="L30" i="3"/>
  <c r="K36" i="3"/>
  <c r="L36" i="3"/>
  <c r="K38" i="3"/>
  <c r="L38" i="3"/>
  <c r="K42" i="3"/>
  <c r="L42" i="3"/>
  <c r="K45" i="3"/>
  <c r="L24" i="3" l="1"/>
  <c r="I35" i="3"/>
  <c r="I32" i="3" s="1"/>
  <c r="J178" i="7"/>
  <c r="K178" i="7" s="1"/>
  <c r="L41" i="3"/>
  <c r="L40" i="3" s="1"/>
  <c r="I17" i="3"/>
  <c r="I12" i="3" s="1"/>
  <c r="K17" i="3"/>
  <c r="K12" i="3" s="1"/>
  <c r="L35" i="3"/>
  <c r="L32" i="3" s="1"/>
  <c r="K32" i="3"/>
  <c r="L12" i="3"/>
  <c r="K41" i="3"/>
  <c r="K40" i="3" s="1"/>
  <c r="K11" i="3" l="1"/>
  <c r="K10" i="3" s="1"/>
  <c r="I11" i="3"/>
  <c r="I10" i="3" s="1"/>
  <c r="L11" i="3"/>
  <c r="L10" i="3" s="1"/>
  <c r="M11" i="3" l="1"/>
  <c r="N11" i="3"/>
  <c r="M10" i="3"/>
  <c r="N10" i="3"/>
  <c r="D21" i="8" l="1"/>
  <c r="E21" i="8"/>
  <c r="H21" i="8" s="1"/>
  <c r="N78" i="3" l="1"/>
  <c r="L59" i="3"/>
  <c r="M60" i="3"/>
  <c r="N60" i="3"/>
  <c r="M61" i="3"/>
  <c r="N61" i="3"/>
  <c r="L62" i="3"/>
  <c r="M63" i="3"/>
  <c r="N63" i="3"/>
  <c r="L65" i="3"/>
  <c r="M66" i="3"/>
  <c r="N66" i="3"/>
  <c r="M67" i="3"/>
  <c r="N67" i="3"/>
  <c r="M68" i="3"/>
  <c r="N68" i="3"/>
  <c r="M69" i="3"/>
  <c r="N69" i="3"/>
  <c r="M70" i="3"/>
  <c r="N70" i="3"/>
  <c r="M71" i="3"/>
  <c r="N71" i="3"/>
  <c r="L73" i="3"/>
  <c r="N73" i="3" s="1"/>
  <c r="M74" i="3"/>
  <c r="N74" i="3"/>
  <c r="L75" i="3"/>
  <c r="M76" i="3"/>
  <c r="N76" i="3"/>
  <c r="M77" i="3"/>
  <c r="N77" i="3"/>
  <c r="M79" i="3"/>
  <c r="N79" i="3"/>
  <c r="L82" i="3"/>
  <c r="M83" i="3"/>
  <c r="N83" i="3"/>
  <c r="M84" i="3"/>
  <c r="N84" i="3"/>
  <c r="M85" i="3"/>
  <c r="N85" i="3"/>
  <c r="L86" i="3"/>
  <c r="M87" i="3"/>
  <c r="N87" i="3"/>
  <c r="M90" i="3"/>
  <c r="N90" i="3"/>
  <c r="L92" i="3"/>
  <c r="M93" i="3"/>
  <c r="N93" i="3"/>
  <c r="M94" i="3"/>
  <c r="N94" i="3"/>
  <c r="M95" i="3"/>
  <c r="N95" i="3"/>
  <c r="M96" i="3"/>
  <c r="N96" i="3"/>
  <c r="L97" i="3"/>
  <c r="M98" i="3"/>
  <c r="M99" i="3"/>
  <c r="M100" i="3"/>
  <c r="L101" i="3"/>
  <c r="M102" i="3"/>
  <c r="M103" i="3"/>
  <c r="M104" i="3"/>
  <c r="L105" i="3"/>
  <c r="M106" i="3"/>
  <c r="M107" i="3"/>
  <c r="M108" i="3"/>
  <c r="L109" i="3"/>
  <c r="M110" i="3"/>
  <c r="L111" i="3"/>
  <c r="M112" i="3"/>
  <c r="L114" i="3"/>
  <c r="M115" i="3"/>
  <c r="M116" i="3"/>
  <c r="M117" i="3"/>
  <c r="L118" i="3"/>
  <c r="M119" i="3"/>
  <c r="M120" i="3"/>
  <c r="M121" i="3"/>
  <c r="L122" i="3"/>
  <c r="M123" i="3"/>
  <c r="M124" i="3"/>
  <c r="L125" i="3"/>
  <c r="M126" i="3"/>
  <c r="M127" i="3"/>
  <c r="M128" i="3"/>
  <c r="M129" i="3"/>
  <c r="M130" i="3"/>
  <c r="L131" i="3"/>
  <c r="M132" i="3"/>
  <c r="M133" i="3"/>
  <c r="L134" i="3"/>
  <c r="M135" i="3"/>
  <c r="L136" i="3"/>
  <c r="M137" i="3"/>
  <c r="L138" i="3"/>
  <c r="M139" i="3"/>
  <c r="M140" i="3"/>
  <c r="M143" i="3"/>
  <c r="L144" i="3"/>
  <c r="M145" i="3"/>
  <c r="M146" i="3"/>
  <c r="M147" i="3"/>
  <c r="L148" i="3"/>
  <c r="M149" i="3"/>
  <c r="L150" i="3"/>
  <c r="M151" i="3"/>
  <c r="M152" i="3"/>
  <c r="L153" i="3"/>
  <c r="M154" i="3"/>
  <c r="M158" i="3"/>
  <c r="L159" i="3"/>
  <c r="M160" i="3"/>
  <c r="M161" i="3"/>
  <c r="M162" i="3"/>
  <c r="M163" i="3"/>
  <c r="L166" i="3"/>
  <c r="M167" i="3"/>
  <c r="L168" i="3"/>
  <c r="M169" i="3"/>
  <c r="L141" i="3" l="1"/>
  <c r="L165" i="3"/>
  <c r="L164" i="3" s="1"/>
  <c r="L72" i="3"/>
  <c r="N86" i="3"/>
  <c r="N92" i="3"/>
  <c r="N75" i="3"/>
  <c r="N88" i="3"/>
  <c r="L91" i="3"/>
  <c r="L58" i="3"/>
  <c r="N59" i="3"/>
  <c r="L156" i="3"/>
  <c r="L81" i="3"/>
  <c r="L64" i="3"/>
  <c r="L113" i="3"/>
  <c r="N82" i="3"/>
  <c r="N65" i="3"/>
  <c r="N62" i="3"/>
  <c r="N97" i="3"/>
  <c r="N72" i="3" l="1"/>
  <c r="N58" i="3"/>
  <c r="N91" i="3"/>
  <c r="N64" i="3"/>
  <c r="N81" i="3"/>
  <c r="L80" i="3"/>
  <c r="L155" i="3"/>
  <c r="L57" i="3"/>
  <c r="N80" i="3" l="1"/>
  <c r="L56" i="3"/>
  <c r="N57" i="3"/>
  <c r="N56" i="3" l="1"/>
  <c r="L25" i="1" l="1"/>
  <c r="K25" i="1"/>
  <c r="L24" i="1"/>
  <c r="K24" i="1"/>
  <c r="L23" i="1"/>
  <c r="K23" i="1"/>
  <c r="L22" i="1"/>
  <c r="K22" i="1"/>
  <c r="L21" i="1"/>
  <c r="K21" i="1"/>
  <c r="J200" i="7" l="1"/>
  <c r="K200" i="7" s="1"/>
  <c r="J193" i="7"/>
  <c r="K193" i="7" s="1"/>
  <c r="J189" i="7"/>
  <c r="K189" i="7" s="1"/>
  <c r="J188" i="7" l="1"/>
  <c r="K188" i="7" s="1"/>
  <c r="E48" i="8" l="1"/>
  <c r="H48" i="8" s="1"/>
  <c r="D48" i="8"/>
  <c r="E50" i="8"/>
  <c r="H50" i="8" s="1"/>
  <c r="D50" i="8"/>
  <c r="E54" i="8"/>
  <c r="D54" i="8"/>
  <c r="D53" i="8" s="1"/>
  <c r="E25" i="8"/>
  <c r="H25" i="8" s="1"/>
  <c r="D25" i="8"/>
  <c r="D24" i="8" s="1"/>
  <c r="D19" i="8"/>
  <c r="D17" i="8" s="1"/>
  <c r="M148" i="3"/>
  <c r="E53" i="8" l="1"/>
  <c r="H53" i="8" s="1"/>
  <c r="H54" i="8"/>
  <c r="D6" i="8"/>
  <c r="E17" i="8"/>
  <c r="D45" i="8"/>
  <c r="D33" i="8" s="1"/>
  <c r="E45" i="8"/>
  <c r="E24" i="8"/>
  <c r="H24" i="8" s="1"/>
  <c r="H17" i="8" l="1"/>
  <c r="E6" i="8"/>
  <c r="E33" i="8"/>
  <c r="H33" i="8" s="1"/>
  <c r="H45" i="8"/>
  <c r="J195" i="7"/>
  <c r="J187" i="7" l="1"/>
  <c r="K195" i="7"/>
  <c r="M166" i="3"/>
  <c r="M97" i="3"/>
  <c r="J177" i="7" l="1"/>
  <c r="K187" i="7"/>
  <c r="M62" i="3"/>
  <c r="J176" i="7" l="1"/>
  <c r="K176" i="7" s="1"/>
  <c r="K177" i="7"/>
  <c r="M168" i="3"/>
  <c r="M82" i="3"/>
  <c r="J68" i="7"/>
  <c r="K68" i="7" s="1"/>
  <c r="J65" i="7"/>
  <c r="K65" i="7" s="1"/>
  <c r="J17" i="7"/>
  <c r="E13" i="11"/>
  <c r="E6" i="11" s="1"/>
  <c r="D13" i="11"/>
  <c r="D6" i="11" s="1"/>
  <c r="C6" i="11"/>
  <c r="F13" i="11"/>
  <c r="F6" i="11" s="1"/>
  <c r="L179" i="3"/>
  <c r="M180" i="3"/>
  <c r="J46" i="7"/>
  <c r="K46" i="7" s="1"/>
  <c r="L182" i="3"/>
  <c r="M183" i="3"/>
  <c r="M184" i="3"/>
  <c r="J23" i="7"/>
  <c r="J53" i="7"/>
  <c r="K53" i="7" s="1"/>
  <c r="J51" i="7"/>
  <c r="K51" i="7" s="1"/>
  <c r="J20" i="7"/>
  <c r="K20" i="7" s="1"/>
  <c r="J16" i="7" l="1"/>
  <c r="K17" i="7"/>
  <c r="J22" i="7"/>
  <c r="K22" i="7" s="1"/>
  <c r="K23" i="7"/>
  <c r="J64" i="7"/>
  <c r="K64" i="7" s="1"/>
  <c r="J39" i="7"/>
  <c r="H9" i="8"/>
  <c r="H7" i="8"/>
  <c r="G9" i="8"/>
  <c r="G7" i="8"/>
  <c r="G13" i="11"/>
  <c r="H13" i="11"/>
  <c r="H14" i="11"/>
  <c r="G14" i="11"/>
  <c r="J38" i="7" l="1"/>
  <c r="K39" i="7"/>
  <c r="J15" i="7"/>
  <c r="K16" i="7"/>
  <c r="J63" i="7"/>
  <c r="K63" i="7" s="1"/>
  <c r="G6" i="8"/>
  <c r="H6" i="8"/>
  <c r="M194" i="3"/>
  <c r="M190" i="3"/>
  <c r="M188" i="3"/>
  <c r="M186" i="3"/>
  <c r="M181" i="3"/>
  <c r="M173" i="3"/>
  <c r="M172" i="3"/>
  <c r="M171" i="3"/>
  <c r="K15" i="7" l="1"/>
  <c r="J14" i="7"/>
  <c r="K14" i="7" s="1"/>
  <c r="K38" i="7"/>
  <c r="J34" i="7"/>
  <c r="J62" i="7"/>
  <c r="M122" i="3"/>
  <c r="M111" i="3"/>
  <c r="L189" i="3"/>
  <c r="L187" i="3"/>
  <c r="L185" i="3"/>
  <c r="M134" i="3"/>
  <c r="M136" i="3"/>
  <c r="M109" i="3"/>
  <c r="M78" i="3"/>
  <c r="M75" i="3"/>
  <c r="M73" i="3"/>
  <c r="M193" i="3"/>
  <c r="M159" i="3"/>
  <c r="M157" i="3"/>
  <c r="M153" i="3"/>
  <c r="M150" i="3"/>
  <c r="M144" i="3"/>
  <c r="M142" i="3"/>
  <c r="M138" i="3"/>
  <c r="M131" i="3"/>
  <c r="M125" i="3"/>
  <c r="M118" i="3"/>
  <c r="M114" i="3"/>
  <c r="M105" i="3"/>
  <c r="M101" i="3"/>
  <c r="M92" i="3"/>
  <c r="M88" i="3"/>
  <c r="M86" i="3"/>
  <c r="J61" i="7" l="1"/>
  <c r="K62" i="7"/>
  <c r="L175" i="3"/>
  <c r="M113" i="3"/>
  <c r="M192" i="3"/>
  <c r="M182" i="3"/>
  <c r="M176" i="3"/>
  <c r="M189" i="3"/>
  <c r="M141" i="3"/>
  <c r="M187" i="3"/>
  <c r="M185" i="3"/>
  <c r="M91" i="3"/>
  <c r="M81" i="3"/>
  <c r="K61" i="7" l="1"/>
  <c r="M155" i="3"/>
  <c r="M156" i="3"/>
  <c r="M164" i="3"/>
  <c r="M165" i="3"/>
  <c r="L174" i="3"/>
  <c r="M80" i="3"/>
  <c r="J59" i="7" l="1"/>
  <c r="K60" i="7"/>
  <c r="M191" i="3"/>
  <c r="L170" i="3"/>
  <c r="L55" i="3" s="1"/>
  <c r="M72" i="3"/>
  <c r="M65" i="3"/>
  <c r="M59" i="3"/>
  <c r="K59" i="7" l="1"/>
  <c r="J8" i="7"/>
  <c r="J9" i="7"/>
  <c r="N55" i="3"/>
  <c r="M55" i="3"/>
  <c r="M178" i="3"/>
  <c r="M179" i="3"/>
  <c r="M58" i="3"/>
  <c r="M64" i="3"/>
  <c r="M170" i="3"/>
  <c r="M174" i="3" l="1"/>
  <c r="M175" i="3"/>
  <c r="M56" i="3" l="1"/>
  <c r="M57" i="3"/>
  <c r="L15" i="1" l="1"/>
  <c r="L14" i="1"/>
  <c r="L12" i="1"/>
  <c r="L11" i="1"/>
  <c r="K15" i="1"/>
  <c r="K14" i="1"/>
  <c r="K11" i="1"/>
  <c r="J10" i="1"/>
  <c r="K10" i="1" l="1"/>
  <c r="L13" i="1"/>
  <c r="K13" i="1"/>
  <c r="L10" i="1"/>
  <c r="J16" i="1"/>
  <c r="L16" i="1" l="1"/>
  <c r="K16" i="1"/>
  <c r="J13" i="7" l="1"/>
  <c r="K13" i="7" s="1"/>
  <c r="J12" i="7" l="1"/>
  <c r="K12" i="7" s="1"/>
  <c r="K34" i="7" l="1"/>
  <c r="J28" i="7"/>
  <c r="J27" i="7" l="1"/>
  <c r="K28" i="7"/>
  <c r="K27" i="7" l="1"/>
  <c r="J11" i="7"/>
  <c r="K9" i="7"/>
  <c r="K11" i="7" l="1"/>
  <c r="K8" i="7"/>
</calcChain>
</file>

<file path=xl/sharedStrings.xml><?xml version="1.0" encoding="utf-8"?>
<sst xmlns="http://schemas.openxmlformats.org/spreadsheetml/2006/main" count="650" uniqueCount="285">
  <si>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</si>
  <si>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</si>
  <si>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</si>
  <si>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</si>
  <si>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</si>
  <si>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</si>
  <si>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</si>
  <si>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</si>
  <si>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</si>
  <si>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</si>
  <si>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</si>
  <si>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</si>
  <si>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</si>
  <si>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</si>
  <si>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</si>
  <si>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</si>
  <si>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</si>
  <si>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</si>
  <si>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</si>
  <si>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</si>
  <si>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</si>
  <si>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</si>
  <si>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</si>
  <si>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</si>
  <si>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</si>
  <si>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</si>
  <si>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</si>
  <si>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</si>
  <si>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</si>
  <si>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</si>
  <si>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</si>
  <si>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</si>
  <si>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</si>
  <si>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</si>
  <si>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</si>
  <si>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</si>
  <si>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</si>
  <si>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</si>
  <si>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</si>
  <si>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</si>
  <si>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</si>
  <si>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</si>
  <si>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</si>
  <si>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</si>
  <si>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</si>
  <si>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</si>
  <si>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</si>
  <si>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</si>
  <si>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</si>
  <si>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</si>
  <si>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</si>
  <si>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</si>
  <si>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</si>
  <si>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</si>
  <si>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</si>
  <si>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</si>
  <si>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</si>
  <si>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</si>
  <si>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</si>
  <si>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</si>
  <si>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</si>
  <si>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</si>
  <si>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</si>
  <si>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</si>
  <si>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</si>
  <si>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</si>
  <si>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</si>
  <si>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</si>
  <si>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</si>
  <si>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</si>
  <si>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</si>
  <si>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</si>
  <si>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</si>
  <si>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</si>
  <si>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</si>
  <si>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</si>
  <si>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</si>
  <si>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</si>
  <si>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</si>
  <si>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</si>
  <si>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</si>
  <si>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Pomoći proračunskim korisnicima iz proračuna koji im nije nadležan </t>
  </si>
  <si>
    <t>Tekuće pomoći proračunskim korisnicima iz proračuna koji im nije nadležan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</si>
  <si>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</si>
  <si>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</si>
  <si>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</si>
  <si>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</si>
  <si>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</si>
  <si>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</si>
  <si>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</si>
  <si>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opskrbnine i participacije</t>
  </si>
  <si>
    <t>Tekuće pomoći iz državnog proračuna proračunskim korisnicima  proračuna JLP(R)S</t>
  </si>
  <si>
    <t>Plaće za posebne uvjete rada</t>
  </si>
  <si>
    <t>Plaće po sudskim presudama</t>
  </si>
  <si>
    <t>Ostali rashodi za zaposlene</t>
  </si>
  <si>
    <t>Nagrade</t>
  </si>
  <si>
    <t>Darovi</t>
  </si>
  <si>
    <t>Naknade za bolest,  invalidnost i smrttni slučaj</t>
  </si>
  <si>
    <t>Regres za godišnji odmor</t>
  </si>
  <si>
    <t>Doprinosi na plaće</t>
  </si>
  <si>
    <t/>
  </si>
  <si>
    <t xml:space="preserve">Doprinos za mirovinsko osiguranje </t>
  </si>
  <si>
    <t xml:space="preserve">Doprinos za zdravstveno osiguranje </t>
  </si>
  <si>
    <t xml:space="preserve">Doprinos za obvezno zdravstveno osiguranje </t>
  </si>
  <si>
    <t>Doprinos za obvezno zdravstveno osiguranje zaštite zdravlja na radu</t>
  </si>
  <si>
    <t>Dnevnice</t>
  </si>
  <si>
    <t>Naknade za smještaj na službenom putu u zemlji</t>
  </si>
  <si>
    <t>Naknade za prijevoz na službenom putu u zemlji</t>
  </si>
  <si>
    <t>Naknade za prijevoz, za rad na terenu i odvojeni život</t>
  </si>
  <si>
    <t>Stručno usavršavanje zaposlenika</t>
  </si>
  <si>
    <t>Seminari, savjetovanja i simpoziji</t>
  </si>
  <si>
    <t>Rashodi za materijal i energiju</t>
  </si>
  <si>
    <t>Uredski materijal i ostali materijalni rashodi</t>
  </si>
  <si>
    <t>Uredski materijal</t>
  </si>
  <si>
    <t>Literatura (publikcaije, časpoisi, glasila)</t>
  </si>
  <si>
    <t>Materijal i sredstva za čišćenje i održavanje</t>
  </si>
  <si>
    <t>Materijal za higijenske potrebe i njegu</t>
  </si>
  <si>
    <t>Materijal i sirovine</t>
  </si>
  <si>
    <t>Namirnice</t>
  </si>
  <si>
    <t>Ostali materijal i sirovine</t>
  </si>
  <si>
    <t>Energija</t>
  </si>
  <si>
    <t>Električna energija</t>
  </si>
  <si>
    <t>Plin</t>
  </si>
  <si>
    <t>Motorni benzin i dizel goriva</t>
  </si>
  <si>
    <t>Materijal i dijelovi za tekuće i investicijsko održavanje</t>
  </si>
  <si>
    <t>Materijal i dijelovi za tekuće i investicijsko održavanje građevinskih objekata</t>
  </si>
  <si>
    <t>Materijal i dijelovi za tekuće i investicijsko održavanje postrojenje i opreme</t>
  </si>
  <si>
    <t>Sitni inventar i auto gume</t>
  </si>
  <si>
    <t>Sitni inventar</t>
  </si>
  <si>
    <t>Službena, radna i zaštitna odjeća i obuća</t>
  </si>
  <si>
    <t>Usluge telefona, pošte i prijevoza</t>
  </si>
  <si>
    <t>Usluge telefona, telefaksa</t>
  </si>
  <si>
    <t>Usluge interneta</t>
  </si>
  <si>
    <t>Poštarina</t>
  </si>
  <si>
    <t>Usluge tekućeg i investicijskog održavanje</t>
  </si>
  <si>
    <t>Usluge tekućeg i investicijskog održavanje građevinskih objekata</t>
  </si>
  <si>
    <t>Usluge tekućeg i investicijskog održavanje postrojenja i opreme</t>
  </si>
  <si>
    <t>Usluge tekućeg i investicijskog održavanjeprijevoznih sredstava</t>
  </si>
  <si>
    <t>Materijal i dijelovi za tekuće i investicijsko održavanje prijevoznih sredstava</t>
  </si>
  <si>
    <t>Usluge promidžbe i informiranja</t>
  </si>
  <si>
    <t>Elektronski mediji</t>
  </si>
  <si>
    <t>Komunalne usluge</t>
  </si>
  <si>
    <t>Opskrba vodom</t>
  </si>
  <si>
    <t>Iznošenje i odvoz smeća</t>
  </si>
  <si>
    <t>Deratizacija i dezinsekcija</t>
  </si>
  <si>
    <t>Dimnjačarske i ekološke usluge</t>
  </si>
  <si>
    <t>Ostale komunalne usluge</t>
  </si>
  <si>
    <t>Obvezni i preventivni zadravstveni pregledi radnika</t>
  </si>
  <si>
    <t>Laboratorijske usluge</t>
  </si>
  <si>
    <t>Zdravstvene i veterinarske usluge</t>
  </si>
  <si>
    <t>Intelektualne i osobne usluge</t>
  </si>
  <si>
    <t>Ostale intelektualne  usluge</t>
  </si>
  <si>
    <t>Računalne usluge</t>
  </si>
  <si>
    <t>Ostale računalne usluge</t>
  </si>
  <si>
    <t>Ostale usluge</t>
  </si>
  <si>
    <t>Film i izrada fotografija</t>
  </si>
  <si>
    <t>Usluge pri registraciji prijevoznih sredstava</t>
  </si>
  <si>
    <t>Naknade za rad predstavničkih i izvršnih tijela</t>
  </si>
  <si>
    <t>Naknade za rad članovima predstavničkih i izvršnih tijela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</si>
  <si>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</si>
  <si>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</si>
  <si>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</si>
  <si>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</si>
  <si>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</si>
  <si>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Pristojbe i naknade</t>
  </si>
  <si>
    <t>Novčana nakada poslodavca zbog nezapošljavanja osoba s invaliditetom</t>
  </si>
  <si>
    <t>Financijski rashodi</t>
  </si>
  <si>
    <t>Ostali financijski rashodi</t>
  </si>
  <si>
    <t>Bankarske usluge i usluge platnog prometa</t>
  </si>
  <si>
    <t>Usluge platnog prometa</t>
  </si>
  <si>
    <t>Zatezne kamate</t>
  </si>
  <si>
    <t>Zatezne kamate za poreze</t>
  </si>
  <si>
    <t>Zatezne kamate za doprinose</t>
  </si>
  <si>
    <t>Ostale zatezne kamate</t>
  </si>
  <si>
    <t>Rashodi za nabavu proizvedene dugotrajne imovine</t>
  </si>
  <si>
    <t>Postrojenja i oprema</t>
  </si>
  <si>
    <t>Uredska oprema i namještaj</t>
  </si>
  <si>
    <t>Uredski namještaj</t>
  </si>
  <si>
    <t>Komunikacijska oprema</t>
  </si>
  <si>
    <t>Ostala komunikacijska oprema</t>
  </si>
  <si>
    <t>Medicinska i laboratorijska oprema</t>
  </si>
  <si>
    <t>Medicinska oprema</t>
  </si>
  <si>
    <t>Instrumenit, uređaji i strojevi</t>
  </si>
  <si>
    <t>Ostali instrumenit, uređaji i strojevi</t>
  </si>
  <si>
    <t>Uređaji, strojevi i oprema za ostale namjene</t>
  </si>
  <si>
    <t>Oprema</t>
  </si>
  <si>
    <t>Rashodi za dodatna ulaganja na nefinancijskoj imovini</t>
  </si>
  <si>
    <t>Dodatna ulaganja na građevinskim objektima</t>
  </si>
  <si>
    <t>Doprinos za obvezno osiguranje u slučaju nezaposlen.</t>
  </si>
  <si>
    <t>Naknade građanima i kućanstvima na temelju osiguranja i druge naknade</t>
  </si>
  <si>
    <t>Ostale naknade građanima i kućanstvima iz proračuna</t>
  </si>
  <si>
    <t>Naknade građanima i kućanstvima u novcu</t>
  </si>
  <si>
    <t>Pomoć obiteljima i kućanstvima</t>
  </si>
  <si>
    <t>Naknade građanima i kućanstvima u naravi</t>
  </si>
  <si>
    <t>Ostale naknade iz proračuna u naravi</t>
  </si>
  <si>
    <t>Naknade za prijevoz na posao i s posla</t>
  </si>
  <si>
    <t>Otpremnina</t>
  </si>
  <si>
    <t>Troškovi sudskih postupaka</t>
  </si>
  <si>
    <t>Rashodi za usluge</t>
  </si>
  <si>
    <t>10 Socijalna zaštita</t>
  </si>
  <si>
    <t xml:space="preserve">102 Starost </t>
  </si>
  <si>
    <t>4 Prihodi za posebne namjene</t>
  </si>
  <si>
    <t>41 Prihodi od igara na sreću</t>
  </si>
  <si>
    <t xml:space="preserve">  42 prihodi od spomeničke rente</t>
  </si>
  <si>
    <t>5 Pomoći</t>
  </si>
  <si>
    <t>NAZIV</t>
  </si>
  <si>
    <t>BROJČANA OZNAKA</t>
  </si>
  <si>
    <t>UKUPNO ZA SVE PROGRAME</t>
  </si>
  <si>
    <t>P 1001</t>
  </si>
  <si>
    <t>Program: Decentralizirana sredstva</t>
  </si>
  <si>
    <t>A 1001 01</t>
  </si>
  <si>
    <t>Aktivnost: Redovni rashodi i pomoći</t>
  </si>
  <si>
    <t>Opći prihodi i primici</t>
  </si>
  <si>
    <t>P 1002</t>
  </si>
  <si>
    <t>A 1002 01</t>
  </si>
  <si>
    <t>K 1001 01</t>
  </si>
  <si>
    <t>Aktivnost: Nefinancijska imovina i hitne intervencije</t>
  </si>
  <si>
    <t>Pomoći</t>
  </si>
  <si>
    <t>Ostale naknade zaposlenima</t>
  </si>
  <si>
    <t>Oprema za grijanje, ventilaciju i hlađenje</t>
  </si>
  <si>
    <t>Oprema za održavanje i zaštitu</t>
  </si>
  <si>
    <t>Ostala oprema za održavanje i zaštitu</t>
  </si>
  <si>
    <t>Kapitalne pomoći proračunskim korisnicima iz proračuna koji im nije nadležan</t>
  </si>
  <si>
    <t>Kapitalne pomoći iz državnog proračuna proračunskim korisnicima  proračuna JLP(R)S</t>
  </si>
  <si>
    <t>Sudske pristojbe</t>
  </si>
  <si>
    <t>Radio i TV prijemnici</t>
  </si>
  <si>
    <t>6 Donacije</t>
  </si>
  <si>
    <t>Donacije od pravnih i fizičkih osoba izvan opće države</t>
  </si>
  <si>
    <t>Tekuće donacije</t>
  </si>
  <si>
    <t>Tekuće donacije od trgovačkih društava</t>
  </si>
  <si>
    <t>Kapitalne donacije</t>
  </si>
  <si>
    <t>Kapitalne donacije od trgovačkih društava</t>
  </si>
  <si>
    <t>Usluge tekućeg i investicijskog održavanje prijevoznih sredstava</t>
  </si>
  <si>
    <t>Zatezne kamate iz poslovnih odnosa</t>
  </si>
  <si>
    <t>Lijekovi</t>
  </si>
  <si>
    <t>Sitan inventar i auto-gume</t>
  </si>
  <si>
    <t>Sitan inventar</t>
  </si>
  <si>
    <t>Ostali nespomenuti rashodi poslovanja</t>
  </si>
  <si>
    <t>Namjenski primici od zaduživanja</t>
  </si>
  <si>
    <t>Sredstva od opskrbnina</t>
  </si>
  <si>
    <t xml:space="preserve">  482 Ostali prihodi za posebne namjene-DEC PK</t>
  </si>
  <si>
    <t xml:space="preserve">  512 Pomoći</t>
  </si>
  <si>
    <t>112 Opći prihodi i primici-PK</t>
  </si>
  <si>
    <t xml:space="preserve">  432 Ostali prihodi za posebne namjene</t>
  </si>
  <si>
    <t>Pomoći od izvanproračunskih korisnika</t>
  </si>
  <si>
    <t>Kapitalne pomoći od ostalih izvanproračunskih korisnika državnog prorčuna</t>
  </si>
  <si>
    <t>Računalna oprema</t>
  </si>
  <si>
    <t>Prihodi od imovine</t>
  </si>
  <si>
    <t>Prihodi od financijske imovine</t>
  </si>
  <si>
    <t>Kamate na oročena sredstva i depozite po viđenju</t>
  </si>
  <si>
    <t>Kamate na depozite po viđenju</t>
  </si>
  <si>
    <t>43 Ostali prihodi za posebne namjene</t>
  </si>
  <si>
    <t>48 Prihodi za posebne namjene - DEC</t>
  </si>
  <si>
    <t xml:space="preserve">  432 Ostali prihodi za posebne namjene -PK</t>
  </si>
  <si>
    <t>612 Donacije -  PK</t>
  </si>
  <si>
    <t xml:space="preserve">51 Ostale pomoći </t>
  </si>
  <si>
    <t>52 Pomoći EU</t>
  </si>
  <si>
    <t>Izvor financiranja 482</t>
  </si>
  <si>
    <t>Izvor financiranja 432</t>
  </si>
  <si>
    <t>Izvor financiranja 512</t>
  </si>
  <si>
    <t>Plaće za zaposlene</t>
  </si>
  <si>
    <t>Kapitalne pomoći proračunskim korisnicima iz proračuna JLP(R)S koji im nije nadležan</t>
  </si>
  <si>
    <t xml:space="preserve">IZVORI FINANCIRANJA UKUPNO: </t>
  </si>
  <si>
    <t>IZVORNI PLAN ILI REBALANS 2025.*</t>
  </si>
  <si>
    <t>TEKUĆI PLAN 2025.*</t>
  </si>
  <si>
    <t>Ostale usluge promidžbe i informiranja</t>
  </si>
  <si>
    <t>Radio TV prijemnici</t>
  </si>
  <si>
    <t>113 Opći prihodi i primici - VSŽ-PK</t>
  </si>
  <si>
    <t>IZVORNI PLAN ILI REBALANS 2025.</t>
  </si>
  <si>
    <t>TEKUĆI PLAN 2025.</t>
  </si>
  <si>
    <t xml:space="preserve">IZVJEŠTAJ O IZVRŠENJU FINANCIJSKOG PLANA DOMA ZA STARIJE I NEMOĆNE OSOBE VUKOVAR ZA RAZDOBLJE OD 01. 01. DO 31.12.2025. GODINE </t>
  </si>
  <si>
    <t xml:space="preserve">OSTVARENJE/IZVRŠENJE 
1.-12.2024. </t>
  </si>
  <si>
    <t xml:space="preserve">OSTVARENJE/IZVRŠENJE 
1.-12.2025. </t>
  </si>
  <si>
    <t>Tečajevi i stručni ispiti</t>
  </si>
  <si>
    <t>Izvor financiranja 113 Opći prihodi i primici VSŽ - PK</t>
  </si>
  <si>
    <t xml:space="preserve"> Opći prihodi i primici VSŽ - PK</t>
  </si>
  <si>
    <t>113/112</t>
  </si>
  <si>
    <t>Izvor financiranja 612 Donacije  - PK</t>
  </si>
  <si>
    <t>Donacije - PK</t>
  </si>
  <si>
    <t xml:space="preserve">Program:  Sredstva od opskrbnina + pomoći + opći prihodi i primici + donacije </t>
  </si>
  <si>
    <t>OPĆI PRIHODI I PRIMICI         SREDSTVA OD OPSK. + POMOĆI+ OPĆI PRIHODI I PRIMICI + DONACIJE</t>
  </si>
  <si>
    <t>594.512,39                                                 1.024.264,03</t>
  </si>
  <si>
    <t>594.513,00                                1.005.342,65</t>
  </si>
  <si>
    <t>594.513,00                                                1.005.342,65</t>
  </si>
  <si>
    <t>DOM ZA STARIJE I NEMOĆNE OSOBE VUKOVAR                         RAZINA: 31                                   BROJ RKP: 22314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</si>
</sst>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Arial"/>
      <family val="2"/>
      <charset val="238"/>
    </font>
    <font>
      <sz val="10"/>
      <color rgb="FF222222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4" fillId="0" borderId="0"/>
    <xf numFmtId="0" fontId="34" fillId="0" borderId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1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4" fontId="3" fillId="2" borderId="3" xfId="0" applyNumberFormat="1" applyFont="1" applyFill="1" applyBorder="1" applyAlignment="1">
      <alignment horizontal="right" wrapText="1"/>
    </xf>
    <xf numFmtId="49" fontId="21" fillId="4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0" fontId="23" fillId="0" borderId="0" xfId="0" applyFont="1"/>
    <xf numFmtId="49" fontId="20" fillId="5" borderId="3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0" xfId="0" applyBorder="1"/>
    <xf numFmtId="4" fontId="25" fillId="2" borderId="3" xfId="0" applyNumberFormat="1" applyFont="1" applyFill="1" applyBorder="1" applyAlignment="1">
      <alignment horizontal="center" vertical="center" wrapText="1"/>
    </xf>
    <xf numFmtId="4" fontId="0" fillId="0" borderId="4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0" xfId="0" applyNumberFormat="1"/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6" fillId="3" borderId="3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9" fillId="2" borderId="3" xfId="0" applyFont="1" applyFill="1" applyBorder="1" applyAlignment="1">
      <alignment horizontal="left" vertical="center" wrapText="1"/>
    </xf>
    <xf numFmtId="4" fontId="30" fillId="2" borderId="3" xfId="0" applyNumberFormat="1" applyFont="1" applyFill="1" applyBorder="1" applyAlignment="1">
      <alignment horizontal="right"/>
    </xf>
    <xf numFmtId="0" fontId="28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0" fillId="2" borderId="3" xfId="0" applyNumberFormat="1" applyFill="1" applyBorder="1"/>
    <xf numFmtId="4" fontId="26" fillId="0" borderId="3" xfId="0" applyNumberFormat="1" applyFont="1" applyBorder="1"/>
    <xf numFmtId="0" fontId="23" fillId="0" borderId="3" xfId="0" applyFont="1" applyBorder="1"/>
    <xf numFmtId="4" fontId="11" fillId="2" borderId="3" xfId="0" applyNumberFormat="1" applyFont="1" applyFill="1" applyBorder="1" applyAlignment="1">
      <alignment horizontal="right"/>
    </xf>
    <xf numFmtId="4" fontId="31" fillId="0" borderId="3" xfId="0" applyNumberFormat="1" applyFont="1" applyBorder="1"/>
    <xf numFmtId="49" fontId="9" fillId="4" borderId="3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4" fontId="31" fillId="2" borderId="3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35" fillId="0" borderId="0" xfId="0" applyFont="1"/>
    <xf numFmtId="0" fontId="35" fillId="2" borderId="0" xfId="0" applyFont="1" applyFill="1"/>
    <xf numFmtId="4" fontId="36" fillId="2" borderId="3" xfId="0" applyNumberFormat="1" applyFont="1" applyFill="1" applyBorder="1"/>
    <xf numFmtId="4" fontId="36" fillId="0" borderId="3" xfId="0" applyNumberFormat="1" applyFont="1" applyBorder="1"/>
    <xf numFmtId="0" fontId="36" fillId="0" borderId="0" xfId="0" applyFont="1"/>
    <xf numFmtId="4" fontId="35" fillId="2" borderId="3" xfId="0" applyNumberFormat="1" applyFont="1" applyFill="1" applyBorder="1"/>
    <xf numFmtId="4" fontId="35" fillId="0" borderId="3" xfId="0" applyNumberFormat="1" applyFont="1" applyBorder="1"/>
    <xf numFmtId="3" fontId="35" fillId="2" borderId="3" xfId="0" applyNumberFormat="1" applyFont="1" applyFill="1" applyBorder="1"/>
    <xf numFmtId="0" fontId="35" fillId="0" borderId="3" xfId="0" applyFont="1" applyBorder="1"/>
    <xf numFmtId="49" fontId="37" fillId="5" borderId="3" xfId="0" applyNumberFormat="1" applyFont="1" applyFill="1" applyBorder="1" applyAlignment="1">
      <alignment vertical="center" wrapText="1"/>
    </xf>
    <xf numFmtId="49" fontId="37" fillId="5" borderId="3" xfId="0" applyNumberFormat="1" applyFont="1" applyFill="1" applyBorder="1" applyAlignment="1">
      <alignment horizontal="left" vertical="center"/>
    </xf>
    <xf numFmtId="49" fontId="37" fillId="4" borderId="3" xfId="0" applyNumberFormat="1" applyFont="1" applyFill="1" applyBorder="1" applyAlignment="1">
      <alignment horizontal="left" vertical="center"/>
    </xf>
    <xf numFmtId="4" fontId="33" fillId="0" borderId="3" xfId="0" applyNumberFormat="1" applyFont="1" applyBorder="1"/>
    <xf numFmtId="4" fontId="3" fillId="2" borderId="0" xfId="0" applyNumberFormat="1" applyFont="1" applyFill="1" applyAlignment="1">
      <alignment vertical="center" wrapText="1"/>
    </xf>
    <xf numFmtId="4" fontId="18" fillId="2" borderId="3" xfId="0" applyNumberFormat="1" applyFont="1" applyFill="1" applyBorder="1" applyAlignment="1">
      <alignment horizontal="right"/>
    </xf>
    <xf numFmtId="0" fontId="0" fillId="2" borderId="3" xfId="0" applyFill="1" applyBorder="1"/>
    <xf numFmtId="4" fontId="31" fillId="0" borderId="3" xfId="0" applyNumberFormat="1" applyFont="1" applyBorder="1" applyAlignment="1">
      <alignment horizontal="right"/>
    </xf>
    <xf numFmtId="43" fontId="0" fillId="0" borderId="3" xfId="0" applyNumberFormat="1" applyBorder="1"/>
    <xf numFmtId="0" fontId="33" fillId="0" borderId="3" xfId="0" applyFont="1" applyBorder="1"/>
    <xf numFmtId="43" fontId="0" fillId="0" borderId="3" xfId="5" applyFont="1" applyBorder="1"/>
    <xf numFmtId="4" fontId="1" fillId="3" borderId="2" xfId="0" applyNumberFormat="1" applyFont="1" applyFill="1" applyBorder="1"/>
    <xf numFmtId="4" fontId="6" fillId="3" borderId="3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3" fontId="20" fillId="0" borderId="3" xfId="0" applyNumberFormat="1" applyFont="1" applyBorder="1"/>
    <xf numFmtId="43" fontId="20" fillId="0" borderId="3" xfId="5" applyFont="1" applyBorder="1"/>
    <xf numFmtId="4" fontId="20" fillId="0" borderId="3" xfId="0" applyNumberFormat="1" applyFont="1" applyBorder="1"/>
    <xf numFmtId="49" fontId="20" fillId="4" borderId="3" xfId="0" applyNumberFormat="1" applyFont="1" applyFill="1" applyBorder="1" applyAlignment="1">
      <alignment horizontal="left" vertical="center" wrapText="1"/>
    </xf>
    <xf numFmtId="4" fontId="39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 vertical="center" wrapText="1"/>
    </xf>
    <xf numFmtId="0" fontId="35" fillId="0" borderId="11" xfId="0" applyFont="1" applyBorder="1"/>
    <xf numFmtId="4" fontId="35" fillId="0" borderId="9" xfId="0" applyNumberFormat="1" applyFont="1" applyBorder="1"/>
    <xf numFmtId="0" fontId="38" fillId="2" borderId="3" xfId="0" applyFont="1" applyFill="1" applyBorder="1" applyAlignment="1">
      <alignment vertical="center" wrapText="1"/>
    </xf>
    <xf numFmtId="4" fontId="31" fillId="2" borderId="3" xfId="0" applyNumberFormat="1" applyFont="1" applyFill="1" applyBorder="1"/>
    <xf numFmtId="4" fontId="39" fillId="2" borderId="3" xfId="0" applyNumberFormat="1" applyFont="1" applyFill="1" applyBorder="1"/>
    <xf numFmtId="164" fontId="0" fillId="0" borderId="3" xfId="0" applyNumberFormat="1" applyBorder="1"/>
    <xf numFmtId="4" fontId="39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vertical="center" wrapText="1"/>
    </xf>
    <xf numFmtId="4" fontId="39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164" fontId="20" fillId="0" borderId="3" xfId="0" applyNumberFormat="1" applyFont="1" applyBorder="1"/>
    <xf numFmtId="164" fontId="20" fillId="0" borderId="3" xfId="5" applyNumberFormat="1" applyFont="1" applyBorder="1"/>
    <xf numFmtId="4" fontId="6" fillId="2" borderId="3" xfId="0" applyNumberFormat="1" applyFont="1" applyFill="1" applyBorder="1" applyAlignment="1">
      <alignment horizontal="right" wrapText="1"/>
    </xf>
    <xf numFmtId="164" fontId="36" fillId="0" borderId="3" xfId="5" applyNumberFormat="1" applyFont="1" applyBorder="1"/>
    <xf numFmtId="49" fontId="40" fillId="5" borderId="3" xfId="0" applyNumberFormat="1" applyFont="1" applyFill="1" applyBorder="1" applyAlignment="1">
      <alignment vertical="center" wrapText="1"/>
    </xf>
    <xf numFmtId="4" fontId="1" fillId="0" borderId="9" xfId="0" applyNumberFormat="1" applyFont="1" applyBorder="1"/>
    <xf numFmtId="4" fontId="1" fillId="3" borderId="3" xfId="0" applyNumberFormat="1" applyFont="1" applyFill="1" applyBorder="1"/>
    <xf numFmtId="0" fontId="0" fillId="0" borderId="8" xfId="0" applyBorder="1"/>
    <xf numFmtId="0" fontId="0" fillId="0" borderId="11" xfId="0" applyBorder="1"/>
    <xf numFmtId="0" fontId="11" fillId="3" borderId="4" xfId="0" quotePrefix="1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/>
    </xf>
    <xf numFmtId="4" fontId="20" fillId="0" borderId="3" xfId="5" applyNumberFormat="1" applyFont="1" applyBorder="1"/>
    <xf numFmtId="4" fontId="39" fillId="3" borderId="7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" fillId="0" borderId="3" xfId="0" applyFont="1" applyBorder="1"/>
    <xf numFmtId="4" fontId="41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wrapText="1"/>
    </xf>
    <xf numFmtId="43" fontId="0" fillId="0" borderId="3" xfId="0" applyNumberFormat="1" applyBorder="1" applyAlignment="1">
      <alignment horizontal="right"/>
    </xf>
    <xf numFmtId="0" fontId="6" fillId="3" borderId="3" xfId="0" quotePrefix="1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left" vertical="center" wrapText="1"/>
    </xf>
    <xf numFmtId="4" fontId="18" fillId="3" borderId="3" xfId="0" applyNumberFormat="1" applyFont="1" applyFill="1" applyBorder="1" applyAlignment="1">
      <alignment horizontal="right"/>
    </xf>
    <xf numFmtId="4" fontId="36" fillId="3" borderId="3" xfId="0" applyNumberFormat="1" applyFont="1" applyFill="1" applyBorder="1"/>
    <xf numFmtId="43" fontId="1" fillId="0" borderId="3" xfId="0" applyNumberFormat="1" applyFont="1" applyBorder="1"/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4" fontId="1" fillId="0" borderId="4" xfId="0" applyNumberFormat="1" applyFont="1" applyBorder="1" applyAlignment="1">
      <alignment horizontal="right"/>
    </xf>
    <xf numFmtId="4" fontId="1" fillId="2" borderId="3" xfId="0" applyNumberFormat="1" applyFont="1" applyFill="1" applyBorder="1"/>
    <xf numFmtId="4" fontId="6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6">
    <cellStyle name="Normalno" xfId="0" builtinId="0"/>
    <cellStyle name="Normalno 2" xfId="2" xr:uid="{63B04478-384C-467F-B9D0-5BD0AC5562CF}"/>
    <cellStyle name="Obično 2" xfId="1" xr:uid="{5977DFCF-B09C-4AB4-9C66-E18D0441FE48}"/>
    <cellStyle name="Zarez" xfId="5" builtinId="3"/>
    <cellStyle name="Zarez 2" xfId="3" xr:uid="{8FCB6107-E649-46AF-802E-4F2649D8B6A0}"/>
    <cellStyle name="Zarez 3" xfId="4" xr:uid="{3B5AF36D-5FE9-415B-A57F-B81FB97D20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topLeftCell="B16" workbookViewId="0">
      <selection activeCell="B7" sqref="B7:F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71" t="s">
        <v>270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71" t="s">
        <v>18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12" ht="36" customHeight="1" x14ac:dyDescent="0.25">
      <c r="B4" s="190"/>
      <c r="C4" s="190"/>
      <c r="D4" s="190"/>
      <c r="E4" s="2"/>
      <c r="F4" s="2"/>
      <c r="G4" s="2"/>
      <c r="H4" s="2"/>
      <c r="I4" s="2"/>
      <c r="J4" s="3"/>
      <c r="K4" s="3"/>
    </row>
    <row r="5" spans="2:12" ht="18" customHeight="1" x14ac:dyDescent="0.25">
      <c r="B5" s="171" t="s">
        <v>71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2:12" ht="18" customHeight="1" x14ac:dyDescent="0.25">
      <c r="B6" s="38"/>
      <c r="C6" s="40"/>
      <c r="D6" s="40"/>
      <c r="E6" s="40"/>
      <c r="F6" s="40"/>
      <c r="G6" s="40"/>
      <c r="H6" s="40"/>
      <c r="I6" s="40"/>
      <c r="J6" s="40"/>
      <c r="K6" s="40"/>
    </row>
    <row r="7" spans="2:12" x14ac:dyDescent="0.25">
      <c r="B7" s="184"/>
      <c r="C7" s="184"/>
      <c r="D7" s="184"/>
      <c r="E7" s="184"/>
      <c r="F7" s="184"/>
      <c r="G7" s="4"/>
      <c r="H7" s="4"/>
      <c r="I7" s="4"/>
      <c r="J7" s="4"/>
      <c r="K7" s="21"/>
    </row>
    <row r="8" spans="2:12" ht="25.5" x14ac:dyDescent="0.25">
      <c r="B8" s="185" t="s">
        <v>8</v>
      </c>
      <c r="C8" s="186"/>
      <c r="D8" s="186"/>
      <c r="E8" s="186"/>
      <c r="F8" s="187"/>
      <c r="G8" s="26" t="s">
        <v>271</v>
      </c>
      <c r="H8" s="1" t="s">
        <v>268</v>
      </c>
      <c r="I8" s="1" t="s">
        <v>269</v>
      </c>
      <c r="J8" s="26" t="s">
        <v>272</v>
      </c>
      <c r="K8" s="1" t="s">
        <v>23</v>
      </c>
      <c r="L8" s="1" t="s">
        <v>63</v>
      </c>
    </row>
    <row r="9" spans="2:12" s="29" customFormat="1" ht="11.25" x14ac:dyDescent="0.2">
      <c r="B9" s="178">
        <v>1</v>
      </c>
      <c r="C9" s="178"/>
      <c r="D9" s="178"/>
      <c r="E9" s="178"/>
      <c r="F9" s="179"/>
      <c r="G9" s="28">
        <v>2</v>
      </c>
      <c r="H9" s="27">
        <v>3</v>
      </c>
      <c r="I9" s="27">
        <v>4</v>
      </c>
      <c r="J9" s="27">
        <v>5</v>
      </c>
      <c r="K9" s="27" t="s">
        <v>25</v>
      </c>
      <c r="L9" s="27" t="s">
        <v>26</v>
      </c>
    </row>
    <row r="10" spans="2:12" x14ac:dyDescent="0.25">
      <c r="B10" s="180" t="s">
        <v>0</v>
      </c>
      <c r="C10" s="181"/>
      <c r="D10" s="181"/>
      <c r="E10" s="181"/>
      <c r="F10" s="182"/>
      <c r="G10" s="80">
        <v>1569058.61</v>
      </c>
      <c r="H10" s="80">
        <v>1546748.91</v>
      </c>
      <c r="I10" s="80">
        <v>1546748.91</v>
      </c>
      <c r="J10" s="80">
        <f>SUM(J11,J12)</f>
        <v>1548185.23</v>
      </c>
      <c r="K10" s="80">
        <f>J10/G10*100</f>
        <v>98.669687679799281</v>
      </c>
      <c r="L10" s="80">
        <f>J10/I10*100</f>
        <v>100.0928605794201</v>
      </c>
    </row>
    <row r="11" spans="2:12" x14ac:dyDescent="0.25">
      <c r="B11" s="183" t="s">
        <v>64</v>
      </c>
      <c r="C11" s="174"/>
      <c r="D11" s="174"/>
      <c r="E11" s="174"/>
      <c r="F11" s="176"/>
      <c r="G11" s="81">
        <v>1569058.61</v>
      </c>
      <c r="H11" s="81">
        <v>1546748.91</v>
      </c>
      <c r="I11" s="81">
        <v>1546748.91</v>
      </c>
      <c r="J11" s="81">
        <v>1548185.23</v>
      </c>
      <c r="K11" s="81">
        <f>J11/G11*100</f>
        <v>98.669687679799281</v>
      </c>
      <c r="L11" s="81">
        <f>J11/I11*100</f>
        <v>100.0928605794201</v>
      </c>
    </row>
    <row r="12" spans="2:12" x14ac:dyDescent="0.25">
      <c r="B12" s="175" t="s">
        <v>69</v>
      </c>
      <c r="C12" s="176"/>
      <c r="D12" s="176"/>
      <c r="E12" s="176"/>
      <c r="F12" s="176"/>
      <c r="G12" s="81">
        <v>0</v>
      </c>
      <c r="H12" s="81"/>
      <c r="I12" s="81"/>
      <c r="J12" s="81">
        <v>0</v>
      </c>
      <c r="K12" s="81">
        <v>0</v>
      </c>
      <c r="L12" s="81" t="e">
        <f>J12/I12*100</f>
        <v>#DIV/0!</v>
      </c>
    </row>
    <row r="13" spans="2:12" x14ac:dyDescent="0.25">
      <c r="B13" s="22" t="s">
        <v>1</v>
      </c>
      <c r="C13" s="39"/>
      <c r="D13" s="39"/>
      <c r="E13" s="39"/>
      <c r="F13" s="39"/>
      <c r="G13" s="80">
        <f t="shared" ref="G13:J13" si="0">G14+G15</f>
        <v>1507222.42</v>
      </c>
      <c r="H13" s="80">
        <f t="shared" si="0"/>
        <v>1599855.65</v>
      </c>
      <c r="I13" s="80">
        <f t="shared" si="0"/>
        <v>1599855.65</v>
      </c>
      <c r="J13" s="80">
        <f t="shared" si="0"/>
        <v>1618776.42</v>
      </c>
      <c r="K13" s="80">
        <f t="shared" ref="K13:K16" si="1">J13/G13*100</f>
        <v>107.4012964854915</v>
      </c>
      <c r="L13" s="80">
        <f t="shared" ref="L13:L16" si="2">J13/I13*100</f>
        <v>101.18265482263978</v>
      </c>
    </row>
    <row r="14" spans="2:12" x14ac:dyDescent="0.25">
      <c r="B14" s="173" t="s">
        <v>65</v>
      </c>
      <c r="C14" s="174"/>
      <c r="D14" s="174"/>
      <c r="E14" s="174"/>
      <c r="F14" s="174"/>
      <c r="G14" s="81">
        <v>1397914.46</v>
      </c>
      <c r="H14" s="81">
        <v>1580365.65</v>
      </c>
      <c r="I14" s="81">
        <v>1580365.65</v>
      </c>
      <c r="J14" s="81">
        <v>1599287.03</v>
      </c>
      <c r="K14" s="82">
        <f t="shared" si="1"/>
        <v>114.40521403577155</v>
      </c>
      <c r="L14" s="82">
        <f t="shared" si="2"/>
        <v>101.19727861713524</v>
      </c>
    </row>
    <row r="15" spans="2:12" x14ac:dyDescent="0.25">
      <c r="B15" s="175" t="s">
        <v>66</v>
      </c>
      <c r="C15" s="176"/>
      <c r="D15" s="176"/>
      <c r="E15" s="176"/>
      <c r="F15" s="176"/>
      <c r="G15" s="81">
        <v>109307.96</v>
      </c>
      <c r="H15" s="81">
        <v>19490</v>
      </c>
      <c r="I15" s="81">
        <v>19490</v>
      </c>
      <c r="J15" s="81">
        <v>19489.39</v>
      </c>
      <c r="K15" s="82">
        <f t="shared" si="1"/>
        <v>17.82979940344692</v>
      </c>
      <c r="L15" s="82">
        <f t="shared" si="2"/>
        <v>99.996870189840934</v>
      </c>
    </row>
    <row r="16" spans="2:12" x14ac:dyDescent="0.25">
      <c r="B16" s="189" t="s">
        <v>72</v>
      </c>
      <c r="C16" s="181"/>
      <c r="D16" s="181"/>
      <c r="E16" s="181"/>
      <c r="F16" s="181"/>
      <c r="G16" s="80">
        <v>61836.190000000177</v>
      </c>
      <c r="H16" s="80">
        <v>-53106.739999999991</v>
      </c>
      <c r="I16" s="80">
        <v>-53106.739999999991</v>
      </c>
      <c r="J16" s="83">
        <f t="shared" ref="J16" si="3">J10-J13</f>
        <v>-70591.189999999944</v>
      </c>
      <c r="K16" s="83">
        <f t="shared" si="1"/>
        <v>-114.15837554027786</v>
      </c>
      <c r="L16" s="83">
        <f t="shared" si="2"/>
        <v>132.92322217481239</v>
      </c>
    </row>
    <row r="17" spans="1:43" ht="18" x14ac:dyDescent="0.25">
      <c r="B17" s="2"/>
      <c r="C17" s="17"/>
      <c r="D17" s="17"/>
      <c r="E17" s="17"/>
      <c r="F17" s="17"/>
      <c r="G17" s="84"/>
      <c r="H17" s="84"/>
      <c r="I17" s="85"/>
      <c r="J17" s="85"/>
      <c r="K17" s="85"/>
      <c r="L17" s="85"/>
    </row>
    <row r="18" spans="1:43" ht="18" customHeight="1" x14ac:dyDescent="0.25">
      <c r="B18" s="184" t="s">
        <v>73</v>
      </c>
      <c r="C18" s="184"/>
      <c r="D18" s="184"/>
      <c r="E18" s="184"/>
      <c r="F18" s="184"/>
      <c r="G18" s="17"/>
      <c r="H18" s="17"/>
      <c r="I18" s="18"/>
      <c r="J18" s="18"/>
      <c r="K18" s="18"/>
      <c r="L18" s="18"/>
    </row>
    <row r="19" spans="1:43" ht="25.5" x14ac:dyDescent="0.25">
      <c r="B19" s="185" t="s">
        <v>8</v>
      </c>
      <c r="C19" s="186"/>
      <c r="D19" s="186"/>
      <c r="E19" s="186"/>
      <c r="F19" s="187"/>
      <c r="G19" s="26" t="s">
        <v>271</v>
      </c>
      <c r="H19" s="1" t="s">
        <v>268</v>
      </c>
      <c r="I19" s="1" t="s">
        <v>269</v>
      </c>
      <c r="J19" s="26" t="s">
        <v>272</v>
      </c>
      <c r="K19" s="1" t="s">
        <v>23</v>
      </c>
      <c r="L19" s="1" t="s">
        <v>63</v>
      </c>
    </row>
    <row r="20" spans="1:43" s="29" customFormat="1" x14ac:dyDescent="0.25">
      <c r="B20" s="178">
        <v>1</v>
      </c>
      <c r="C20" s="178"/>
      <c r="D20" s="178"/>
      <c r="E20" s="178"/>
      <c r="F20" s="179"/>
      <c r="G20" s="28">
        <v>2</v>
      </c>
      <c r="H20" s="27">
        <v>3</v>
      </c>
      <c r="I20" s="27">
        <v>4</v>
      </c>
      <c r="J20" s="27">
        <v>5</v>
      </c>
      <c r="K20" s="27" t="s">
        <v>25</v>
      </c>
      <c r="L20" s="27" t="s">
        <v>26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9"/>
      <c r="B21" s="183" t="s">
        <v>67</v>
      </c>
      <c r="C21" s="194"/>
      <c r="D21" s="194"/>
      <c r="E21" s="194"/>
      <c r="F21" s="195"/>
      <c r="G21" s="19">
        <v>0</v>
      </c>
      <c r="H21" s="19">
        <v>0</v>
      </c>
      <c r="I21" s="19">
        <v>0</v>
      </c>
      <c r="J21" s="19">
        <v>0</v>
      </c>
      <c r="K21" s="19" t="e">
        <f t="shared" ref="K21:K25" si="4">J21/G21*100</f>
        <v>#DIV/0!</v>
      </c>
      <c r="L21" s="19" t="e">
        <f t="shared" ref="L21:L25" si="5">J21/I21*100</f>
        <v>#DIV/0!</v>
      </c>
    </row>
    <row r="22" spans="1:43" x14ac:dyDescent="0.25">
      <c r="A22" s="29"/>
      <c r="B22" s="183" t="s">
        <v>68</v>
      </c>
      <c r="C22" s="174"/>
      <c r="D22" s="174"/>
      <c r="E22" s="174"/>
      <c r="F22" s="174"/>
      <c r="G22" s="19">
        <v>0</v>
      </c>
      <c r="H22" s="19">
        <v>0</v>
      </c>
      <c r="I22" s="19">
        <v>0</v>
      </c>
      <c r="J22" s="19">
        <v>0</v>
      </c>
      <c r="K22" s="19" t="e">
        <f t="shared" si="4"/>
        <v>#DIV/0!</v>
      </c>
      <c r="L22" s="19" t="e">
        <f t="shared" si="5"/>
        <v>#DIV/0!</v>
      </c>
    </row>
    <row r="23" spans="1:43" s="41" customFormat="1" ht="15" customHeight="1" x14ac:dyDescent="0.25">
      <c r="A23" s="29"/>
      <c r="B23" s="191" t="s">
        <v>70</v>
      </c>
      <c r="C23" s="192"/>
      <c r="D23" s="192"/>
      <c r="E23" s="192"/>
      <c r="F23" s="193"/>
      <c r="G23" s="20"/>
      <c r="H23" s="80">
        <v>-53106.74</v>
      </c>
      <c r="I23" s="80">
        <v>-53106.74</v>
      </c>
      <c r="J23" s="80">
        <v>-70591.19</v>
      </c>
      <c r="K23" s="20" t="e">
        <f t="shared" si="4"/>
        <v>#DIV/0!</v>
      </c>
      <c r="L23" s="20">
        <f t="shared" si="5"/>
        <v>132.92322217481248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1" customFormat="1" ht="15" customHeight="1" x14ac:dyDescent="0.25">
      <c r="A24" s="29"/>
      <c r="B24" s="191" t="s">
        <v>74</v>
      </c>
      <c r="C24" s="192"/>
      <c r="D24" s="192"/>
      <c r="E24" s="192"/>
      <c r="F24" s="193"/>
      <c r="G24" s="80">
        <v>-8729.4500000000007</v>
      </c>
      <c r="H24" s="80">
        <v>53106.74</v>
      </c>
      <c r="I24" s="80">
        <v>53106.74</v>
      </c>
      <c r="J24" s="130">
        <v>53106.74</v>
      </c>
      <c r="K24" s="20">
        <f t="shared" si="4"/>
        <v>-608.36295528355163</v>
      </c>
      <c r="L24" s="20">
        <f t="shared" si="5"/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9"/>
      <c r="B25" s="189" t="s">
        <v>75</v>
      </c>
      <c r="C25" s="181"/>
      <c r="D25" s="181"/>
      <c r="E25" s="181"/>
      <c r="F25" s="181"/>
      <c r="G25" s="80">
        <v>53106.74</v>
      </c>
      <c r="H25" s="80">
        <v>0</v>
      </c>
      <c r="I25" s="80">
        <v>0</v>
      </c>
      <c r="J25" s="80">
        <v>-17484.45</v>
      </c>
      <c r="K25" s="20">
        <f t="shared" si="4"/>
        <v>-32.923222174812466</v>
      </c>
      <c r="L25" s="20" t="e">
        <f t="shared" si="5"/>
        <v>#DIV/0!</v>
      </c>
    </row>
    <row r="26" spans="1:43" ht="15.75" x14ac:dyDescent="0.25">
      <c r="B26" s="14"/>
      <c r="C26" s="15"/>
      <c r="D26" s="15"/>
      <c r="E26" s="15"/>
      <c r="F26" s="15"/>
      <c r="G26" s="16"/>
      <c r="H26" s="16"/>
      <c r="I26" s="16"/>
      <c r="J26" s="16"/>
      <c r="K26" s="16"/>
    </row>
    <row r="27" spans="1:43" ht="15.75" x14ac:dyDescent="0.25">
      <c r="B27" s="196" t="s">
        <v>80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43" ht="15.75" x14ac:dyDescent="0.25">
      <c r="B28" s="14"/>
      <c r="C28" s="15"/>
      <c r="D28" s="15"/>
      <c r="E28" s="15"/>
      <c r="F28" s="15"/>
      <c r="G28" s="16"/>
      <c r="H28" s="16"/>
      <c r="I28" s="16"/>
      <c r="J28" s="16"/>
      <c r="K28" s="16"/>
    </row>
    <row r="29" spans="1:43" x14ac:dyDescent="0.25"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43" ht="15" customHeight="1" x14ac:dyDescent="0.25">
      <c r="B30" s="177" t="s">
        <v>76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1:43" ht="36.75" customHeight="1" x14ac:dyDescent="0.25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</row>
    <row r="32" spans="1:43" x14ac:dyDescent="0.25">
      <c r="B32" s="172"/>
      <c r="C32" s="172"/>
      <c r="D32" s="172"/>
      <c r="E32" s="172"/>
      <c r="F32" s="172"/>
      <c r="G32" s="172"/>
      <c r="H32" s="172"/>
      <c r="I32" s="172"/>
      <c r="J32" s="172"/>
      <c r="K32" s="172"/>
    </row>
    <row r="33" spans="2:12" x14ac:dyDescent="0.25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</row>
  </sheetData>
  <mergeCells count="26">
    <mergeCell ref="B33:L33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2:F32"/>
    <mergeCell ref="G32:K32"/>
    <mergeCell ref="B14:F14"/>
    <mergeCell ref="B15:F15"/>
    <mergeCell ref="B30:L31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95"/>
  <sheetViews>
    <sheetView topLeftCell="A49" zoomScale="85" zoomScaleNormal="85" workbookViewId="0">
      <selection activeCell="I62" sqref="I62:L62"/>
    </sheetView>
  </sheetViews>
  <sheetFormatPr defaultRowHeight="14.25" x14ac:dyDescent="0.2"/>
  <cols>
    <col min="1" max="1" width="9.140625" style="102"/>
    <col min="2" max="2" width="7.42578125" style="102" bestFit="1" customWidth="1"/>
    <col min="3" max="3" width="8.42578125" style="102" bestFit="1" customWidth="1"/>
    <col min="4" max="4" width="5.42578125" style="102" bestFit="1" customWidth="1"/>
    <col min="5" max="7" width="6.5703125" style="102" customWidth="1"/>
    <col min="8" max="8" width="44.7109375" style="102" customWidth="1"/>
    <col min="9" max="11" width="25.28515625" style="102" customWidth="1"/>
    <col min="12" max="12" width="25.28515625" style="103" customWidth="1"/>
    <col min="13" max="14" width="15.7109375" style="102" customWidth="1"/>
    <col min="15" max="16384" width="9.140625" style="102"/>
  </cols>
  <sheetData>
    <row r="1" spans="2:15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91"/>
      <c r="M1" s="2"/>
    </row>
    <row r="2" spans="2:15" ht="15.75" customHeight="1" x14ac:dyDescent="0.2">
      <c r="B2" s="171" t="s">
        <v>18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2:15" ht="18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92"/>
      <c r="M3" s="3"/>
    </row>
    <row r="4" spans="2:15" ht="18" customHeight="1" x14ac:dyDescent="0.2">
      <c r="B4" s="171" t="s">
        <v>77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2:15" ht="18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92"/>
      <c r="M5" s="3"/>
    </row>
    <row r="6" spans="2:15" ht="15.75" customHeight="1" x14ac:dyDescent="0.2">
      <c r="B6" s="171" t="s">
        <v>24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5" ht="18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115"/>
      <c r="M7" s="3"/>
      <c r="O7" s="103"/>
    </row>
    <row r="8" spans="2:15" ht="32.25" customHeight="1" x14ac:dyDescent="0.2">
      <c r="B8" s="197" t="s">
        <v>8</v>
      </c>
      <c r="C8" s="198"/>
      <c r="D8" s="198"/>
      <c r="E8" s="198"/>
      <c r="F8" s="198"/>
      <c r="G8" s="198"/>
      <c r="H8" s="199"/>
      <c r="I8" s="161" t="s">
        <v>271</v>
      </c>
      <c r="J8" s="42" t="s">
        <v>263</v>
      </c>
      <c r="K8" s="42" t="s">
        <v>264</v>
      </c>
      <c r="L8" s="161" t="s">
        <v>272</v>
      </c>
      <c r="M8" s="42" t="s">
        <v>23</v>
      </c>
      <c r="N8" s="42" t="s">
        <v>63</v>
      </c>
    </row>
    <row r="9" spans="2:15" ht="16.5" customHeight="1" x14ac:dyDescent="0.2">
      <c r="B9" s="197">
        <v>1</v>
      </c>
      <c r="C9" s="198"/>
      <c r="D9" s="198"/>
      <c r="E9" s="198"/>
      <c r="F9" s="198"/>
      <c r="G9" s="198"/>
      <c r="H9" s="199"/>
      <c r="I9" s="42">
        <v>2</v>
      </c>
      <c r="J9" s="42">
        <v>3</v>
      </c>
      <c r="K9" s="42">
        <v>4</v>
      </c>
      <c r="L9" s="42">
        <v>5</v>
      </c>
      <c r="M9" s="42" t="s">
        <v>25</v>
      </c>
      <c r="N9" s="42" t="s">
        <v>26</v>
      </c>
    </row>
    <row r="10" spans="2:15" s="106" customFormat="1" ht="24" customHeight="1" x14ac:dyDescent="0.25">
      <c r="B10" s="7"/>
      <c r="C10" s="7"/>
      <c r="D10" s="7"/>
      <c r="E10" s="7"/>
      <c r="F10" s="7"/>
      <c r="G10" s="7"/>
      <c r="H10" s="7" t="s">
        <v>27</v>
      </c>
      <c r="I10" s="104">
        <f>I11+I47</f>
        <v>1569058.61</v>
      </c>
      <c r="J10" s="116">
        <v>1546748.91</v>
      </c>
      <c r="K10" s="116">
        <f>K11+K47</f>
        <v>1546748.9100000001</v>
      </c>
      <c r="L10" s="104">
        <f>L11+L47</f>
        <v>1548185.23</v>
      </c>
      <c r="M10" s="105">
        <f t="shared" ref="M10:M50" si="0">L10/I10*100</f>
        <v>98.669687679799281</v>
      </c>
      <c r="N10" s="105">
        <f t="shared" ref="N10:N50" si="1">L10/K10*100</f>
        <v>100.09286057942009</v>
      </c>
    </row>
    <row r="11" spans="2:15" ht="15.75" customHeight="1" x14ac:dyDescent="0.25">
      <c r="B11" s="7">
        <v>6</v>
      </c>
      <c r="C11" s="7"/>
      <c r="D11" s="7"/>
      <c r="E11" s="7"/>
      <c r="F11" s="7"/>
      <c r="G11" s="7"/>
      <c r="H11" s="7" t="s">
        <v>2</v>
      </c>
      <c r="I11" s="104">
        <f>I12+I28+I32+I40+I24</f>
        <v>1569058.61</v>
      </c>
      <c r="J11" s="116">
        <v>1546748.91</v>
      </c>
      <c r="K11" s="116">
        <f>K12+K28+K32+K40+K24</f>
        <v>1546748.9100000001</v>
      </c>
      <c r="L11" s="104">
        <f>L12+L28+L32+L40+L24</f>
        <v>1548185.23</v>
      </c>
      <c r="M11" s="108">
        <f t="shared" si="0"/>
        <v>98.669687679799281</v>
      </c>
      <c r="N11" s="108">
        <f t="shared" si="1"/>
        <v>100.09286057942009</v>
      </c>
    </row>
    <row r="12" spans="2:15" ht="25.5" x14ac:dyDescent="0.25">
      <c r="B12" s="7"/>
      <c r="C12" s="11">
        <v>63</v>
      </c>
      <c r="D12" s="11"/>
      <c r="E12" s="11"/>
      <c r="F12" s="11"/>
      <c r="G12" s="11"/>
      <c r="H12" s="11" t="s">
        <v>28</v>
      </c>
      <c r="I12" s="136">
        <f>I13+I14+I17</f>
        <v>113865.18</v>
      </c>
      <c r="J12" s="47">
        <v>6480</v>
      </c>
      <c r="K12" s="47">
        <f>K13+K14+K17</f>
        <v>6480</v>
      </c>
      <c r="L12" s="104">
        <f>L13+L14+L17</f>
        <v>6480</v>
      </c>
      <c r="M12" s="108">
        <f t="shared" si="0"/>
        <v>5.6909408126347323</v>
      </c>
      <c r="N12" s="108">
        <f t="shared" si="1"/>
        <v>100</v>
      </c>
    </row>
    <row r="13" spans="2:15" x14ac:dyDescent="0.2">
      <c r="B13" s="8"/>
      <c r="C13" s="8"/>
      <c r="D13" s="8"/>
      <c r="E13" s="8">
        <v>6311</v>
      </c>
      <c r="F13" s="8"/>
      <c r="G13" s="8"/>
      <c r="H13" s="8" t="s">
        <v>29</v>
      </c>
      <c r="I13" s="135">
        <v>0</v>
      </c>
      <c r="J13" s="46">
        <v>0</v>
      </c>
      <c r="K13" s="46"/>
      <c r="L13" s="107"/>
      <c r="M13" s="108" t="e">
        <f t="shared" si="0"/>
        <v>#DIV/0!</v>
      </c>
      <c r="N13" s="108" t="e">
        <f t="shared" si="1"/>
        <v>#DIV/0!</v>
      </c>
    </row>
    <row r="14" spans="2:15" x14ac:dyDescent="0.2">
      <c r="B14" s="8"/>
      <c r="C14" s="8"/>
      <c r="D14" s="8">
        <v>634</v>
      </c>
      <c r="E14" s="8"/>
      <c r="F14" s="8"/>
      <c r="G14" s="8"/>
      <c r="H14" s="8" t="s">
        <v>244</v>
      </c>
      <c r="I14" s="135">
        <v>20000</v>
      </c>
      <c r="J14" s="46">
        <v>0</v>
      </c>
      <c r="K14" s="46">
        <f>+K15</f>
        <v>0</v>
      </c>
      <c r="L14" s="107">
        <f>+L15</f>
        <v>0</v>
      </c>
      <c r="M14" s="108">
        <f t="shared" si="0"/>
        <v>0</v>
      </c>
      <c r="N14" s="108" t="e">
        <f t="shared" si="1"/>
        <v>#DIV/0!</v>
      </c>
    </row>
    <row r="15" spans="2:15" x14ac:dyDescent="0.2">
      <c r="B15" s="8"/>
      <c r="C15" s="8"/>
      <c r="D15" s="8"/>
      <c r="E15" s="8">
        <v>6342</v>
      </c>
      <c r="F15" s="8"/>
      <c r="G15" s="8"/>
      <c r="H15" s="8" t="s">
        <v>244</v>
      </c>
      <c r="I15" s="135">
        <f>I16</f>
        <v>20000</v>
      </c>
      <c r="J15" s="46">
        <v>0</v>
      </c>
      <c r="K15" s="46">
        <f>+K16</f>
        <v>0</v>
      </c>
      <c r="L15" s="107">
        <f>+L16</f>
        <v>0</v>
      </c>
      <c r="M15" s="108">
        <f t="shared" si="0"/>
        <v>0</v>
      </c>
      <c r="N15" s="108" t="e">
        <f t="shared" si="1"/>
        <v>#DIV/0!</v>
      </c>
    </row>
    <row r="16" spans="2:15" ht="25.5" x14ac:dyDescent="0.2">
      <c r="B16" s="8"/>
      <c r="C16" s="8"/>
      <c r="D16" s="8"/>
      <c r="E16" s="8"/>
      <c r="F16" s="8">
        <v>63425</v>
      </c>
      <c r="G16" s="8">
        <v>512</v>
      </c>
      <c r="H16" s="31" t="s">
        <v>245</v>
      </c>
      <c r="I16" s="135">
        <v>20000</v>
      </c>
      <c r="J16" s="46">
        <v>0</v>
      </c>
      <c r="K16" s="46">
        <v>0</v>
      </c>
      <c r="L16" s="107">
        <v>0</v>
      </c>
      <c r="M16" s="108">
        <f t="shared" si="0"/>
        <v>0</v>
      </c>
      <c r="N16" s="108" t="e">
        <f t="shared" si="1"/>
        <v>#DIV/0!</v>
      </c>
    </row>
    <row r="17" spans="2:14" ht="25.5" x14ac:dyDescent="0.2">
      <c r="B17" s="7"/>
      <c r="C17" s="11"/>
      <c r="D17" s="11">
        <v>636</v>
      </c>
      <c r="E17" s="11"/>
      <c r="F17" s="11"/>
      <c r="G17" s="11"/>
      <c r="H17" s="98" t="s">
        <v>81</v>
      </c>
      <c r="I17" s="135">
        <f>I18+I21</f>
        <v>93865.18</v>
      </c>
      <c r="J17" s="46">
        <v>6480</v>
      </c>
      <c r="K17" s="46">
        <f>K18+K21</f>
        <v>6480</v>
      </c>
      <c r="L17" s="107">
        <f>L19+L21</f>
        <v>6480</v>
      </c>
      <c r="M17" s="108">
        <f t="shared" si="0"/>
        <v>6.9035184293046701</v>
      </c>
      <c r="N17" s="108">
        <f t="shared" si="1"/>
        <v>100</v>
      </c>
    </row>
    <row r="18" spans="2:14" ht="25.5" x14ac:dyDescent="0.2">
      <c r="B18" s="8"/>
      <c r="C18" s="8"/>
      <c r="D18" s="8"/>
      <c r="E18" s="8">
        <v>6361</v>
      </c>
      <c r="F18" s="8"/>
      <c r="G18" s="8"/>
      <c r="H18" s="98" t="s">
        <v>82</v>
      </c>
      <c r="I18" s="107">
        <f t="shared" ref="I18" si="2">I19</f>
        <v>7020</v>
      </c>
      <c r="J18" s="46">
        <v>6480</v>
      </c>
      <c r="K18" s="46">
        <f>K19</f>
        <v>6480</v>
      </c>
      <c r="L18" s="107">
        <f>L19</f>
        <v>6480</v>
      </c>
      <c r="M18" s="108">
        <f t="shared" si="0"/>
        <v>92.307692307692307</v>
      </c>
      <c r="N18" s="108">
        <f t="shared" si="1"/>
        <v>100</v>
      </c>
    </row>
    <row r="19" spans="2:14" ht="25.5" x14ac:dyDescent="0.2">
      <c r="B19" s="8"/>
      <c r="C19" s="8"/>
      <c r="D19" s="8"/>
      <c r="E19" s="8"/>
      <c r="F19" s="8">
        <v>63612</v>
      </c>
      <c r="G19" s="8">
        <v>512</v>
      </c>
      <c r="H19" s="98" t="s">
        <v>91</v>
      </c>
      <c r="I19" s="135">
        <v>7020</v>
      </c>
      <c r="J19" s="46">
        <v>6480</v>
      </c>
      <c r="K19" s="46">
        <v>6480</v>
      </c>
      <c r="L19" s="107">
        <v>6480</v>
      </c>
      <c r="M19" s="108">
        <f t="shared" si="0"/>
        <v>92.307692307692307</v>
      </c>
      <c r="N19" s="108">
        <f t="shared" si="1"/>
        <v>100</v>
      </c>
    </row>
    <row r="20" spans="2:14" customFormat="1" ht="30" x14ac:dyDescent="0.25">
      <c r="B20" s="12"/>
      <c r="C20" s="12"/>
      <c r="D20" s="12"/>
      <c r="E20" s="12"/>
      <c r="F20" s="12">
        <v>63613</v>
      </c>
      <c r="G20" s="12">
        <v>512</v>
      </c>
      <c r="H20" s="129" t="s">
        <v>91</v>
      </c>
      <c r="I20" s="135">
        <v>0</v>
      </c>
      <c r="J20" s="46">
        <v>0</v>
      </c>
      <c r="K20" s="46">
        <v>0</v>
      </c>
      <c r="L20" s="48">
        <v>0</v>
      </c>
      <c r="M20" s="48" t="e">
        <f t="shared" si="0"/>
        <v>#DIV/0!</v>
      </c>
      <c r="N20" s="48" t="e">
        <f t="shared" si="1"/>
        <v>#DIV/0!</v>
      </c>
    </row>
    <row r="21" spans="2:14" ht="25.5" x14ac:dyDescent="0.2">
      <c r="B21" s="8"/>
      <c r="C21" s="8"/>
      <c r="D21" s="8"/>
      <c r="E21" s="8">
        <v>6362</v>
      </c>
      <c r="F21" s="8"/>
      <c r="G21" s="8"/>
      <c r="H21" s="98" t="s">
        <v>222</v>
      </c>
      <c r="I21" s="135">
        <f>I22</f>
        <v>86845.18</v>
      </c>
      <c r="J21" s="46">
        <v>0</v>
      </c>
      <c r="K21" s="46">
        <f>K22</f>
        <v>0</v>
      </c>
      <c r="L21" s="107">
        <f>L22</f>
        <v>0</v>
      </c>
      <c r="M21" s="108">
        <f t="shared" si="0"/>
        <v>0</v>
      </c>
      <c r="N21" s="108" t="e">
        <f t="shared" si="1"/>
        <v>#DIV/0!</v>
      </c>
    </row>
    <row r="22" spans="2:14" ht="25.5" x14ac:dyDescent="0.2">
      <c r="B22" s="8"/>
      <c r="C22" s="8"/>
      <c r="D22" s="8"/>
      <c r="E22" s="8"/>
      <c r="F22" s="8">
        <v>63622</v>
      </c>
      <c r="G22" s="8">
        <v>512</v>
      </c>
      <c r="H22" s="98" t="s">
        <v>223</v>
      </c>
      <c r="I22" s="135">
        <v>86845.18</v>
      </c>
      <c r="J22" s="46">
        <v>0</v>
      </c>
      <c r="K22" s="46">
        <v>0</v>
      </c>
      <c r="L22" s="107">
        <v>0</v>
      </c>
      <c r="M22" s="108">
        <f t="shared" si="0"/>
        <v>0</v>
      </c>
      <c r="N22" s="108" t="e">
        <f t="shared" si="1"/>
        <v>#DIV/0!</v>
      </c>
    </row>
    <row r="23" spans="2:14" customFormat="1" ht="30" x14ac:dyDescent="0.25">
      <c r="B23" s="12"/>
      <c r="C23" s="12"/>
      <c r="D23" s="12"/>
      <c r="E23" s="12"/>
      <c r="F23" s="12">
        <v>63623</v>
      </c>
      <c r="G23" s="12">
        <v>512</v>
      </c>
      <c r="H23" s="129" t="s">
        <v>261</v>
      </c>
      <c r="I23" s="135">
        <v>0</v>
      </c>
      <c r="J23" s="46">
        <v>0</v>
      </c>
      <c r="K23" s="46">
        <v>0</v>
      </c>
      <c r="L23" s="48">
        <v>0</v>
      </c>
      <c r="M23" s="48" t="e">
        <f t="shared" si="0"/>
        <v>#DIV/0!</v>
      </c>
      <c r="N23" s="48" t="e">
        <f t="shared" si="1"/>
        <v>#DIV/0!</v>
      </c>
    </row>
    <row r="24" spans="2:14" ht="15" x14ac:dyDescent="0.25">
      <c r="B24" s="7"/>
      <c r="C24" s="11">
        <v>64</v>
      </c>
      <c r="D24" s="11"/>
      <c r="E24" s="11"/>
      <c r="F24" s="11"/>
      <c r="G24" s="11"/>
      <c r="H24" s="99" t="s">
        <v>247</v>
      </c>
      <c r="I24" s="136">
        <v>2.8</v>
      </c>
      <c r="J24" s="47">
        <v>9.02</v>
      </c>
      <c r="K24" s="47">
        <f t="shared" ref="K24:L24" si="3">K25</f>
        <v>9.02</v>
      </c>
      <c r="L24" s="104">
        <f t="shared" si="3"/>
        <v>9.02</v>
      </c>
      <c r="M24" s="108">
        <f t="shared" si="0"/>
        <v>322.14285714285717</v>
      </c>
      <c r="N24" s="108">
        <f t="shared" si="1"/>
        <v>100</v>
      </c>
    </row>
    <row r="25" spans="2:14" x14ac:dyDescent="0.2">
      <c r="B25" s="8"/>
      <c r="C25" s="8"/>
      <c r="D25" s="8">
        <v>641</v>
      </c>
      <c r="E25" s="8"/>
      <c r="F25" s="8"/>
      <c r="G25" s="8"/>
      <c r="H25" s="99" t="s">
        <v>248</v>
      </c>
      <c r="I25" s="135">
        <v>2.8</v>
      </c>
      <c r="J25" s="46">
        <v>9.02</v>
      </c>
      <c r="K25" s="46">
        <f t="shared" ref="K25:L25" si="4">K27</f>
        <v>9.02</v>
      </c>
      <c r="L25" s="107">
        <f t="shared" si="4"/>
        <v>9.02</v>
      </c>
      <c r="M25" s="108">
        <f t="shared" si="0"/>
        <v>322.14285714285717</v>
      </c>
      <c r="N25" s="108">
        <f t="shared" si="1"/>
        <v>100</v>
      </c>
    </row>
    <row r="26" spans="2:14" x14ac:dyDescent="0.2">
      <c r="B26" s="8"/>
      <c r="C26" s="8"/>
      <c r="D26" s="9"/>
      <c r="E26" s="9">
        <v>6413</v>
      </c>
      <c r="F26" s="9"/>
      <c r="G26" s="9"/>
      <c r="H26" s="99" t="s">
        <v>249</v>
      </c>
      <c r="I26" s="135">
        <v>2.8</v>
      </c>
      <c r="J26" s="46">
        <v>9.02</v>
      </c>
      <c r="K26" s="46">
        <f t="shared" ref="K26:L26" si="5">K27</f>
        <v>9.02</v>
      </c>
      <c r="L26" s="107">
        <f t="shared" si="5"/>
        <v>9.02</v>
      </c>
      <c r="M26" s="108">
        <f t="shared" si="0"/>
        <v>322.14285714285717</v>
      </c>
      <c r="N26" s="108">
        <f t="shared" si="1"/>
        <v>100</v>
      </c>
    </row>
    <row r="27" spans="2:14" x14ac:dyDescent="0.2">
      <c r="B27" s="8"/>
      <c r="C27" s="8"/>
      <c r="D27" s="9"/>
      <c r="E27" s="9"/>
      <c r="F27" s="9">
        <v>64132</v>
      </c>
      <c r="G27" s="9">
        <v>432</v>
      </c>
      <c r="H27" s="99" t="s">
        <v>250</v>
      </c>
      <c r="I27" s="107">
        <v>2.8</v>
      </c>
      <c r="J27" s="46">
        <v>9.02</v>
      </c>
      <c r="K27" s="46">
        <v>9.02</v>
      </c>
      <c r="L27" s="107">
        <v>9.02</v>
      </c>
      <c r="M27" s="108">
        <f t="shared" si="0"/>
        <v>322.14285714285717</v>
      </c>
      <c r="N27" s="108">
        <f t="shared" si="1"/>
        <v>100</v>
      </c>
    </row>
    <row r="28" spans="2:14" ht="25.5" x14ac:dyDescent="0.25">
      <c r="B28" s="7"/>
      <c r="C28" s="11">
        <v>65</v>
      </c>
      <c r="D28" s="11"/>
      <c r="E28" s="11"/>
      <c r="F28" s="11"/>
      <c r="G28" s="11"/>
      <c r="H28" s="99" t="s">
        <v>83</v>
      </c>
      <c r="I28" s="104">
        <f t="shared" ref="I28:L28" si="6">I29</f>
        <v>653970.63</v>
      </c>
      <c r="J28" s="47">
        <v>700000</v>
      </c>
      <c r="K28" s="47">
        <f t="shared" si="6"/>
        <v>700000</v>
      </c>
      <c r="L28" s="104">
        <f t="shared" si="6"/>
        <v>701436.93</v>
      </c>
      <c r="M28" s="108">
        <f t="shared" si="0"/>
        <v>107.25816998845958</v>
      </c>
      <c r="N28" s="108">
        <f t="shared" si="1"/>
        <v>100.20527571428572</v>
      </c>
    </row>
    <row r="29" spans="2:14" x14ac:dyDescent="0.2">
      <c r="B29" s="8"/>
      <c r="C29" s="8"/>
      <c r="D29" s="8">
        <v>652</v>
      </c>
      <c r="E29" s="8"/>
      <c r="F29" s="8"/>
      <c r="G29" s="8"/>
      <c r="H29" s="99" t="s">
        <v>84</v>
      </c>
      <c r="I29" s="107">
        <f t="shared" ref="I29" si="7">I31</f>
        <v>653970.63</v>
      </c>
      <c r="J29" s="46">
        <v>700000</v>
      </c>
      <c r="K29" s="46">
        <f t="shared" ref="K29:L29" si="8">K31</f>
        <v>700000</v>
      </c>
      <c r="L29" s="107">
        <f t="shared" si="8"/>
        <v>701436.93</v>
      </c>
      <c r="M29" s="108">
        <f t="shared" si="0"/>
        <v>107.25816998845958</v>
      </c>
      <c r="N29" s="108">
        <f t="shared" si="1"/>
        <v>100.20527571428572</v>
      </c>
    </row>
    <row r="30" spans="2:14" x14ac:dyDescent="0.2">
      <c r="B30" s="8"/>
      <c r="C30" s="8"/>
      <c r="D30" s="9"/>
      <c r="E30" s="9">
        <v>6526</v>
      </c>
      <c r="F30" s="9"/>
      <c r="G30" s="9"/>
      <c r="H30" s="99" t="s">
        <v>85</v>
      </c>
      <c r="I30" s="107">
        <f t="shared" ref="I30:L30" si="9">I31</f>
        <v>653970.63</v>
      </c>
      <c r="J30" s="46">
        <v>700000</v>
      </c>
      <c r="K30" s="46">
        <f t="shared" si="9"/>
        <v>700000</v>
      </c>
      <c r="L30" s="107">
        <f t="shared" si="9"/>
        <v>701436.93</v>
      </c>
      <c r="M30" s="108">
        <f t="shared" si="0"/>
        <v>107.25816998845958</v>
      </c>
      <c r="N30" s="108">
        <f t="shared" si="1"/>
        <v>100.20527571428572</v>
      </c>
    </row>
    <row r="31" spans="2:14" x14ac:dyDescent="0.2">
      <c r="B31" s="8"/>
      <c r="C31" s="8"/>
      <c r="D31" s="9"/>
      <c r="E31" s="9"/>
      <c r="F31" s="9">
        <v>65264</v>
      </c>
      <c r="G31" s="9">
        <v>432</v>
      </c>
      <c r="H31" s="99" t="s">
        <v>90</v>
      </c>
      <c r="I31" s="107">
        <v>653970.63</v>
      </c>
      <c r="J31" s="46">
        <v>700000</v>
      </c>
      <c r="K31" s="46">
        <v>700000</v>
      </c>
      <c r="L31" s="107">
        <v>701436.93</v>
      </c>
      <c r="M31" s="108">
        <f t="shared" si="0"/>
        <v>107.25816998845958</v>
      </c>
      <c r="N31" s="108">
        <f t="shared" si="1"/>
        <v>100.20527571428572</v>
      </c>
    </row>
    <row r="32" spans="2:14" ht="25.5" x14ac:dyDescent="0.25">
      <c r="B32" s="8"/>
      <c r="C32" s="8">
        <v>66</v>
      </c>
      <c r="D32" s="9"/>
      <c r="E32" s="9"/>
      <c r="F32" s="9"/>
      <c r="G32" s="9"/>
      <c r="H32" s="11" t="s">
        <v>30</v>
      </c>
      <c r="I32" s="104">
        <f t="shared" ref="I32" si="10">I33+I35</f>
        <v>7790</v>
      </c>
      <c r="J32" s="47">
        <v>746.89</v>
      </c>
      <c r="K32" s="47">
        <f t="shared" ref="K32" si="11">K33+K35</f>
        <v>746.89</v>
      </c>
      <c r="L32" s="104">
        <f>L33+L35</f>
        <v>746.89</v>
      </c>
      <c r="M32" s="108">
        <f t="shared" si="0"/>
        <v>9.5878048780487806</v>
      </c>
      <c r="N32" s="108">
        <f t="shared" si="1"/>
        <v>100</v>
      </c>
    </row>
    <row r="33" spans="2:14" ht="25.5" x14ac:dyDescent="0.2">
      <c r="B33" s="8"/>
      <c r="C33" s="25"/>
      <c r="D33" s="9">
        <v>661</v>
      </c>
      <c r="E33" s="9"/>
      <c r="F33" s="9"/>
      <c r="G33" s="9"/>
      <c r="H33" s="11" t="s">
        <v>31</v>
      </c>
      <c r="I33" s="107">
        <v>0</v>
      </c>
      <c r="J33" s="46">
        <v>0</v>
      </c>
      <c r="K33" s="46">
        <v>0</v>
      </c>
      <c r="L33" s="107">
        <v>0</v>
      </c>
      <c r="M33" s="108" t="e">
        <f t="shared" si="0"/>
        <v>#DIV/0!</v>
      </c>
      <c r="N33" s="108" t="e">
        <f t="shared" si="1"/>
        <v>#DIV/0!</v>
      </c>
    </row>
    <row r="34" spans="2:14" x14ac:dyDescent="0.2">
      <c r="B34" s="8"/>
      <c r="C34" s="25"/>
      <c r="D34" s="9"/>
      <c r="E34" s="9">
        <v>6614</v>
      </c>
      <c r="F34" s="9"/>
      <c r="G34" s="9"/>
      <c r="H34" s="11" t="s">
        <v>32</v>
      </c>
      <c r="I34" s="107">
        <v>0</v>
      </c>
      <c r="J34" s="46">
        <v>0</v>
      </c>
      <c r="K34" s="46">
        <v>0</v>
      </c>
      <c r="L34" s="107">
        <v>0</v>
      </c>
      <c r="M34" s="108" t="e">
        <f t="shared" si="0"/>
        <v>#DIV/0!</v>
      </c>
      <c r="N34" s="108" t="e">
        <f t="shared" si="1"/>
        <v>#DIV/0!</v>
      </c>
    </row>
    <row r="35" spans="2:14" ht="25.5" x14ac:dyDescent="0.2">
      <c r="B35" s="12"/>
      <c r="C35" s="10"/>
      <c r="D35" s="35">
        <v>663</v>
      </c>
      <c r="E35" s="35"/>
      <c r="F35" s="35"/>
      <c r="G35" s="35"/>
      <c r="H35" s="11" t="s">
        <v>227</v>
      </c>
      <c r="I35" s="135">
        <f t="shared" ref="I35" si="12">I36+I38</f>
        <v>7790</v>
      </c>
      <c r="J35" s="46">
        <v>746.89</v>
      </c>
      <c r="K35" s="46">
        <v>746.89</v>
      </c>
      <c r="L35" s="107">
        <f t="shared" ref="L35" si="13">L36+L38</f>
        <v>746.89</v>
      </c>
      <c r="M35" s="108">
        <f t="shared" si="0"/>
        <v>9.5878048780487806</v>
      </c>
      <c r="N35" s="108">
        <f t="shared" si="1"/>
        <v>100</v>
      </c>
    </row>
    <row r="36" spans="2:14" x14ac:dyDescent="0.2">
      <c r="B36" s="12"/>
      <c r="C36" s="10"/>
      <c r="D36" s="35"/>
      <c r="E36" s="35">
        <v>6631</v>
      </c>
      <c r="F36" s="35"/>
      <c r="G36" s="35"/>
      <c r="H36" s="11" t="s">
        <v>228</v>
      </c>
      <c r="I36" s="135">
        <f>I37</f>
        <v>1827.22</v>
      </c>
      <c r="J36" s="46">
        <v>746.89</v>
      </c>
      <c r="K36" s="46">
        <f>K37</f>
        <v>746.89</v>
      </c>
      <c r="L36" s="107">
        <f>L37</f>
        <v>746.89</v>
      </c>
      <c r="M36" s="108">
        <f t="shared" si="0"/>
        <v>40.87575661387244</v>
      </c>
      <c r="N36" s="108">
        <f t="shared" si="1"/>
        <v>100</v>
      </c>
    </row>
    <row r="37" spans="2:14" x14ac:dyDescent="0.2">
      <c r="B37" s="12"/>
      <c r="C37" s="10"/>
      <c r="D37" s="35"/>
      <c r="E37" s="35"/>
      <c r="F37" s="35">
        <v>66313</v>
      </c>
      <c r="G37" s="35">
        <v>512</v>
      </c>
      <c r="H37" s="11" t="s">
        <v>229</v>
      </c>
      <c r="I37" s="135">
        <v>1827.22</v>
      </c>
      <c r="J37" s="46">
        <v>746.89</v>
      </c>
      <c r="K37" s="46">
        <v>746.89</v>
      </c>
      <c r="L37" s="107">
        <v>746.89</v>
      </c>
      <c r="M37" s="108">
        <f t="shared" si="0"/>
        <v>40.87575661387244</v>
      </c>
      <c r="N37" s="108">
        <f t="shared" si="1"/>
        <v>100</v>
      </c>
    </row>
    <row r="38" spans="2:14" x14ac:dyDescent="0.2">
      <c r="B38" s="12"/>
      <c r="C38" s="10"/>
      <c r="D38" s="35"/>
      <c r="E38" s="35">
        <v>6632</v>
      </c>
      <c r="F38" s="35"/>
      <c r="G38" s="35"/>
      <c r="H38" s="11" t="s">
        <v>230</v>
      </c>
      <c r="I38" s="135">
        <f>I39</f>
        <v>5962.78</v>
      </c>
      <c r="J38" s="46">
        <v>0</v>
      </c>
      <c r="K38" s="46">
        <f>K39</f>
        <v>0</v>
      </c>
      <c r="L38" s="107">
        <f>L39</f>
        <v>0</v>
      </c>
      <c r="M38" s="108">
        <f t="shared" si="0"/>
        <v>0</v>
      </c>
      <c r="N38" s="108" t="e">
        <f t="shared" si="1"/>
        <v>#DIV/0!</v>
      </c>
    </row>
    <row r="39" spans="2:14" x14ac:dyDescent="0.2">
      <c r="B39" s="12"/>
      <c r="C39" s="10"/>
      <c r="D39" s="35"/>
      <c r="E39" s="35"/>
      <c r="F39" s="35">
        <v>66323</v>
      </c>
      <c r="G39" s="35">
        <v>512</v>
      </c>
      <c r="H39" s="11" t="s">
        <v>231</v>
      </c>
      <c r="I39" s="135">
        <v>5962.78</v>
      </c>
      <c r="J39" s="46">
        <v>0</v>
      </c>
      <c r="K39" s="46">
        <v>0</v>
      </c>
      <c r="L39" s="107">
        <v>0</v>
      </c>
      <c r="M39" s="108">
        <f t="shared" si="0"/>
        <v>0</v>
      </c>
      <c r="N39" s="108" t="e">
        <f t="shared" si="1"/>
        <v>#DIV/0!</v>
      </c>
    </row>
    <row r="40" spans="2:14" ht="25.5" x14ac:dyDescent="0.25">
      <c r="B40" s="7"/>
      <c r="C40" s="11">
        <v>67</v>
      </c>
      <c r="D40" s="11"/>
      <c r="E40" s="11"/>
      <c r="F40" s="11"/>
      <c r="G40" s="11"/>
      <c r="H40" s="98" t="s">
        <v>86</v>
      </c>
      <c r="I40" s="136">
        <f t="shared" ref="I40:L40" si="14">I41</f>
        <v>793430</v>
      </c>
      <c r="J40" s="47">
        <v>839513</v>
      </c>
      <c r="K40" s="47">
        <f t="shared" si="14"/>
        <v>839513</v>
      </c>
      <c r="L40" s="104">
        <f t="shared" si="14"/>
        <v>839512.39</v>
      </c>
      <c r="M40" s="108">
        <f t="shared" si="0"/>
        <v>105.80799692474447</v>
      </c>
      <c r="N40" s="108">
        <f t="shared" si="1"/>
        <v>99.999927338826197</v>
      </c>
    </row>
    <row r="41" spans="2:14" ht="25.5" x14ac:dyDescent="0.2">
      <c r="B41" s="8"/>
      <c r="C41" s="8"/>
      <c r="D41" s="8">
        <v>671</v>
      </c>
      <c r="E41" s="8"/>
      <c r="F41" s="8"/>
      <c r="G41" s="8"/>
      <c r="H41" s="98" t="s">
        <v>87</v>
      </c>
      <c r="I41" s="46">
        <f t="shared" ref="I41:L41" si="15">I42+I45</f>
        <v>793430</v>
      </c>
      <c r="J41" s="46">
        <v>839513</v>
      </c>
      <c r="K41" s="46">
        <f t="shared" si="15"/>
        <v>839513</v>
      </c>
      <c r="L41" s="107">
        <f t="shared" si="15"/>
        <v>839512.39</v>
      </c>
      <c r="M41" s="108">
        <f t="shared" si="0"/>
        <v>105.80799692474447</v>
      </c>
      <c r="N41" s="108">
        <f t="shared" si="1"/>
        <v>99.999927338826197</v>
      </c>
    </row>
    <row r="42" spans="2:14" ht="25.5" x14ac:dyDescent="0.2">
      <c r="B42" s="8"/>
      <c r="C42" s="8"/>
      <c r="D42" s="9"/>
      <c r="E42" s="9">
        <v>6711</v>
      </c>
      <c r="F42" s="9"/>
      <c r="G42" s="9"/>
      <c r="H42" s="98" t="s">
        <v>88</v>
      </c>
      <c r="I42" s="46">
        <f>I44+I43</f>
        <v>793430</v>
      </c>
      <c r="J42" s="46">
        <v>820023</v>
      </c>
      <c r="K42" s="46">
        <f t="shared" ref="K42:L42" si="16">K44+K43</f>
        <v>820023</v>
      </c>
      <c r="L42" s="107">
        <f t="shared" si="16"/>
        <v>820023</v>
      </c>
      <c r="M42" s="108">
        <f t="shared" si="0"/>
        <v>103.3516504291494</v>
      </c>
      <c r="N42" s="108">
        <f t="shared" si="1"/>
        <v>100</v>
      </c>
    </row>
    <row r="43" spans="2:14" ht="25.5" x14ac:dyDescent="0.2">
      <c r="B43" s="8"/>
      <c r="C43" s="8"/>
      <c r="D43" s="9"/>
      <c r="E43" s="9"/>
      <c r="F43" s="9">
        <v>67111</v>
      </c>
      <c r="G43" s="9">
        <v>482</v>
      </c>
      <c r="H43" s="98" t="s">
        <v>88</v>
      </c>
      <c r="I43" s="46">
        <v>498430</v>
      </c>
      <c r="J43" s="46">
        <v>575023</v>
      </c>
      <c r="K43" s="46">
        <v>575023</v>
      </c>
      <c r="L43" s="107">
        <v>575023</v>
      </c>
      <c r="M43" s="108">
        <f t="shared" si="0"/>
        <v>115.36685191501314</v>
      </c>
      <c r="N43" s="108">
        <f t="shared" si="1"/>
        <v>100</v>
      </c>
    </row>
    <row r="44" spans="2:14" ht="25.5" x14ac:dyDescent="0.2">
      <c r="B44" s="8"/>
      <c r="C44" s="8"/>
      <c r="D44" s="9"/>
      <c r="E44" s="9"/>
      <c r="F44" s="9">
        <v>67111</v>
      </c>
      <c r="G44" s="9" t="s">
        <v>276</v>
      </c>
      <c r="H44" s="98" t="s">
        <v>88</v>
      </c>
      <c r="I44" s="46">
        <v>295000</v>
      </c>
      <c r="J44" s="46">
        <v>245000</v>
      </c>
      <c r="K44" s="46">
        <v>245000</v>
      </c>
      <c r="L44" s="107">
        <v>245000</v>
      </c>
      <c r="M44" s="108">
        <f t="shared" si="0"/>
        <v>83.050847457627114</v>
      </c>
      <c r="N44" s="108">
        <f t="shared" si="1"/>
        <v>100</v>
      </c>
    </row>
    <row r="45" spans="2:14" ht="25.5" x14ac:dyDescent="0.2">
      <c r="B45" s="8"/>
      <c r="C45" s="8"/>
      <c r="D45" s="9"/>
      <c r="E45" s="9">
        <v>6712</v>
      </c>
      <c r="F45" s="9"/>
      <c r="G45" s="9"/>
      <c r="H45" s="98" t="s">
        <v>89</v>
      </c>
      <c r="I45" s="46">
        <v>0</v>
      </c>
      <c r="J45" s="46">
        <v>19490</v>
      </c>
      <c r="K45" s="46">
        <f>+K46</f>
        <v>19490</v>
      </c>
      <c r="L45" s="107">
        <f>+L46</f>
        <v>19489.39</v>
      </c>
      <c r="M45" s="108" t="e">
        <f t="shared" si="0"/>
        <v>#DIV/0!</v>
      </c>
      <c r="N45" s="108">
        <f t="shared" si="1"/>
        <v>99.996870189840934</v>
      </c>
    </row>
    <row r="46" spans="2:14" ht="25.5" x14ac:dyDescent="0.2">
      <c r="B46" s="8"/>
      <c r="C46" s="8"/>
      <c r="D46" s="9"/>
      <c r="E46" s="9"/>
      <c r="F46" s="9">
        <v>67121</v>
      </c>
      <c r="G46" s="9">
        <v>482</v>
      </c>
      <c r="H46" s="98" t="s">
        <v>89</v>
      </c>
      <c r="I46" s="46">
        <v>0</v>
      </c>
      <c r="J46" s="46">
        <v>19490</v>
      </c>
      <c r="K46" s="46">
        <v>19490</v>
      </c>
      <c r="L46" s="107">
        <v>19489.39</v>
      </c>
      <c r="M46" s="108" t="e">
        <f t="shared" si="0"/>
        <v>#DIV/0!</v>
      </c>
      <c r="N46" s="108">
        <f t="shared" si="1"/>
        <v>99.996870189840934</v>
      </c>
    </row>
    <row r="47" spans="2:14" s="106" customFormat="1" ht="15" x14ac:dyDescent="0.25">
      <c r="B47" s="25">
        <v>7</v>
      </c>
      <c r="C47" s="25"/>
      <c r="D47" s="101"/>
      <c r="E47" s="101"/>
      <c r="F47" s="101"/>
      <c r="G47" s="101"/>
      <c r="H47" s="7" t="s">
        <v>3</v>
      </c>
      <c r="I47" s="97">
        <v>0</v>
      </c>
      <c r="J47" s="47">
        <v>0</v>
      </c>
      <c r="K47" s="47">
        <v>0</v>
      </c>
      <c r="L47" s="104">
        <v>0</v>
      </c>
      <c r="M47" s="105" t="e">
        <f t="shared" si="0"/>
        <v>#DIV/0!</v>
      </c>
      <c r="N47" s="105" t="e">
        <f t="shared" si="1"/>
        <v>#DIV/0!</v>
      </c>
    </row>
    <row r="48" spans="2:14" x14ac:dyDescent="0.2">
      <c r="B48" s="8"/>
      <c r="C48" s="8">
        <v>72</v>
      </c>
      <c r="D48" s="9"/>
      <c r="E48" s="9"/>
      <c r="F48" s="9"/>
      <c r="G48" s="9"/>
      <c r="H48" s="31" t="s">
        <v>34</v>
      </c>
      <c r="I48" s="46">
        <v>0</v>
      </c>
      <c r="J48" s="46">
        <v>0</v>
      </c>
      <c r="K48" s="46">
        <v>0</v>
      </c>
      <c r="L48" s="107">
        <v>0</v>
      </c>
      <c r="M48" s="108" t="e">
        <f t="shared" si="0"/>
        <v>#DIV/0!</v>
      </c>
      <c r="N48" s="108" t="e">
        <f t="shared" si="1"/>
        <v>#DIV/0!</v>
      </c>
    </row>
    <row r="49" spans="2:14" x14ac:dyDescent="0.2">
      <c r="B49" s="8"/>
      <c r="C49" s="8"/>
      <c r="D49" s="8">
        <v>721</v>
      </c>
      <c r="E49" s="8"/>
      <c r="F49" s="8"/>
      <c r="G49" s="8"/>
      <c r="H49" s="31" t="s">
        <v>35</v>
      </c>
      <c r="I49" s="46">
        <f>+I50</f>
        <v>0</v>
      </c>
      <c r="J49" s="46">
        <v>0</v>
      </c>
      <c r="K49" s="46">
        <v>0</v>
      </c>
      <c r="L49" s="107">
        <v>0</v>
      </c>
      <c r="M49" s="108" t="e">
        <f t="shared" si="0"/>
        <v>#DIV/0!</v>
      </c>
      <c r="N49" s="108" t="e">
        <f t="shared" si="1"/>
        <v>#DIV/0!</v>
      </c>
    </row>
    <row r="50" spans="2:14" x14ac:dyDescent="0.2">
      <c r="B50" s="8"/>
      <c r="C50" s="8"/>
      <c r="D50" s="8"/>
      <c r="E50" s="8">
        <v>7211</v>
      </c>
      <c r="F50" s="8"/>
      <c r="G50" s="8"/>
      <c r="H50" s="31" t="s">
        <v>36</v>
      </c>
      <c r="I50" s="46">
        <v>0</v>
      </c>
      <c r="J50" s="46">
        <v>0</v>
      </c>
      <c r="K50" s="5">
        <v>0</v>
      </c>
      <c r="L50" s="109">
        <v>0</v>
      </c>
      <c r="M50" s="110" t="e">
        <f t="shared" si="0"/>
        <v>#DIV/0!</v>
      </c>
      <c r="N50" s="110" t="e">
        <f t="shared" si="1"/>
        <v>#DIV/0!</v>
      </c>
    </row>
    <row r="51" spans="2:14" x14ac:dyDescent="0.2">
      <c r="B51" s="8"/>
      <c r="C51" s="8"/>
      <c r="D51" s="8"/>
      <c r="E51" s="8" t="s">
        <v>22</v>
      </c>
      <c r="F51" s="8" t="s">
        <v>22</v>
      </c>
      <c r="G51" s="8"/>
      <c r="H51" s="31"/>
      <c r="I51" s="47"/>
      <c r="J51" s="5"/>
      <c r="K51" s="5"/>
      <c r="L51" s="109"/>
      <c r="M51" s="110"/>
      <c r="N51" s="110"/>
    </row>
    <row r="52" spans="2:14" ht="15.75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115"/>
      <c r="M52" s="3"/>
      <c r="N52" s="3"/>
    </row>
    <row r="53" spans="2:14" ht="25.5" x14ac:dyDescent="0.2">
      <c r="B53" s="197" t="s">
        <v>8</v>
      </c>
      <c r="C53" s="198"/>
      <c r="D53" s="198"/>
      <c r="E53" s="198"/>
      <c r="F53" s="198"/>
      <c r="G53" s="198"/>
      <c r="H53" s="199"/>
      <c r="I53" s="161" t="s">
        <v>271</v>
      </c>
      <c r="J53" s="42" t="s">
        <v>263</v>
      </c>
      <c r="K53" s="42" t="s">
        <v>264</v>
      </c>
      <c r="L53" s="161" t="s">
        <v>272</v>
      </c>
      <c r="M53" s="42" t="s">
        <v>23</v>
      </c>
      <c r="N53" s="42" t="s">
        <v>63</v>
      </c>
    </row>
    <row r="54" spans="2:14" ht="12.75" customHeight="1" x14ac:dyDescent="0.2">
      <c r="B54" s="197">
        <v>1</v>
      </c>
      <c r="C54" s="198"/>
      <c r="D54" s="198"/>
      <c r="E54" s="198"/>
      <c r="F54" s="198"/>
      <c r="G54" s="198"/>
      <c r="H54" s="199"/>
      <c r="I54" s="42">
        <v>2</v>
      </c>
      <c r="J54" s="42">
        <v>3</v>
      </c>
      <c r="K54" s="42">
        <v>4</v>
      </c>
      <c r="L54" s="42">
        <v>5</v>
      </c>
      <c r="M54" s="42" t="s">
        <v>25</v>
      </c>
      <c r="N54" s="42" t="s">
        <v>26</v>
      </c>
    </row>
    <row r="55" spans="2:14" s="106" customFormat="1" ht="20.25" customHeight="1" x14ac:dyDescent="0.25">
      <c r="B55" s="7"/>
      <c r="C55" s="7"/>
      <c r="D55" s="7"/>
      <c r="E55" s="7"/>
      <c r="F55" s="7"/>
      <c r="G55" s="7"/>
      <c r="H55" s="7" t="s">
        <v>9</v>
      </c>
      <c r="I55" s="136">
        <v>1507222.4200000002</v>
      </c>
      <c r="J55" s="47">
        <v>1599855.65</v>
      </c>
      <c r="K55" s="47">
        <f>K56+K170</f>
        <v>1599855.65</v>
      </c>
      <c r="L55" s="104">
        <f>SUM(L56,L170)</f>
        <v>1618776.42</v>
      </c>
      <c r="M55" s="105">
        <f t="shared" ref="M55:M86" si="17">L55/I55*100</f>
        <v>107.40129648549149</v>
      </c>
      <c r="N55" s="105">
        <f t="shared" ref="N55:N87" si="18">L55/K55*100</f>
        <v>101.18265482263978</v>
      </c>
    </row>
    <row r="56" spans="2:14" ht="15" x14ac:dyDescent="0.25">
      <c r="B56" s="7">
        <v>3</v>
      </c>
      <c r="C56" s="7"/>
      <c r="D56" s="7"/>
      <c r="E56" s="7"/>
      <c r="F56" s="7"/>
      <c r="G56" s="7"/>
      <c r="H56" s="7" t="s">
        <v>4</v>
      </c>
      <c r="I56" s="136">
        <v>1397914.4600000002</v>
      </c>
      <c r="J56" s="47">
        <v>1580365.65</v>
      </c>
      <c r="K56" s="47">
        <f>SUM(K57,K80,K155,K164)</f>
        <v>1580365.65</v>
      </c>
      <c r="L56" s="104">
        <f>SUM(L57,L80,L155,L164)</f>
        <v>1599287.03</v>
      </c>
      <c r="M56" s="108">
        <f t="shared" si="17"/>
        <v>114.40521403577154</v>
      </c>
      <c r="N56" s="108">
        <f t="shared" si="18"/>
        <v>101.19727861713524</v>
      </c>
    </row>
    <row r="57" spans="2:14" ht="15" x14ac:dyDescent="0.25">
      <c r="B57" s="7"/>
      <c r="C57" s="11">
        <v>31</v>
      </c>
      <c r="D57" s="11"/>
      <c r="E57" s="11"/>
      <c r="F57" s="11"/>
      <c r="G57" s="11"/>
      <c r="H57" s="11" t="s">
        <v>5</v>
      </c>
      <c r="I57" s="136">
        <v>1044734.0800000001</v>
      </c>
      <c r="J57" s="47">
        <v>1177080.26</v>
      </c>
      <c r="K57" s="47">
        <f t="shared" ref="K57" si="19">SUM(K58,K64,K72)</f>
        <v>1185021.79</v>
      </c>
      <c r="L57" s="104">
        <f t="shared" ref="L57" si="20">SUM(L58,L64,L72)</f>
        <v>1205796.8600000001</v>
      </c>
      <c r="M57" s="108">
        <f t="shared" si="17"/>
        <v>115.41662927278107</v>
      </c>
      <c r="N57" s="108">
        <f t="shared" si="18"/>
        <v>101.75313822710383</v>
      </c>
    </row>
    <row r="58" spans="2:14" ht="15" x14ac:dyDescent="0.25">
      <c r="B58" s="8"/>
      <c r="C58" s="8"/>
      <c r="D58" s="8">
        <v>311</v>
      </c>
      <c r="E58" s="8"/>
      <c r="F58" s="8"/>
      <c r="G58" s="8"/>
      <c r="H58" s="8" t="s">
        <v>37</v>
      </c>
      <c r="I58" s="136">
        <v>706453.14000000013</v>
      </c>
      <c r="J58" s="47">
        <v>758366.68</v>
      </c>
      <c r="K58" s="47">
        <f t="shared" ref="K58" si="21">SUM(K59,K62)</f>
        <v>769851.63</v>
      </c>
      <c r="L58" s="104">
        <f t="shared" ref="L58" si="22">SUM(L59,L62)</f>
        <v>791273.33000000007</v>
      </c>
      <c r="M58" s="108">
        <f t="shared" si="17"/>
        <v>112.00648495949781</v>
      </c>
      <c r="N58" s="108">
        <f t="shared" si="18"/>
        <v>102.78257513074306</v>
      </c>
    </row>
    <row r="59" spans="2:14" x14ac:dyDescent="0.2">
      <c r="B59" s="8"/>
      <c r="C59" s="8"/>
      <c r="D59" s="8"/>
      <c r="E59" s="8">
        <v>3111</v>
      </c>
      <c r="F59" s="8"/>
      <c r="G59" s="8"/>
      <c r="H59" s="8" t="s">
        <v>38</v>
      </c>
      <c r="I59" s="135">
        <v>614810.57000000007</v>
      </c>
      <c r="J59" s="46">
        <v>660366.68000000005</v>
      </c>
      <c r="K59" s="46">
        <f t="shared" ref="K59" si="23">SUM(K60:K61)</f>
        <v>677551.63</v>
      </c>
      <c r="L59" s="107">
        <f t="shared" ref="L59" si="24">SUM(L60:L61)</f>
        <v>701337.3</v>
      </c>
      <c r="M59" s="108">
        <f t="shared" si="17"/>
        <v>114.07372192706447</v>
      </c>
      <c r="N59" s="108">
        <f t="shared" si="18"/>
        <v>103.51053247410829</v>
      </c>
    </row>
    <row r="60" spans="2:14" x14ac:dyDescent="0.2">
      <c r="B60" s="8"/>
      <c r="C60" s="8"/>
      <c r="D60" s="8"/>
      <c r="E60" s="8"/>
      <c r="F60" s="8">
        <v>31111</v>
      </c>
      <c r="G60" s="8"/>
      <c r="H60" s="8" t="s">
        <v>38</v>
      </c>
      <c r="I60" s="135">
        <v>608981.66</v>
      </c>
      <c r="J60" s="52">
        <v>660366.68000000005</v>
      </c>
      <c r="K60" s="52">
        <v>677551.63</v>
      </c>
      <c r="L60" s="107">
        <v>701337.3</v>
      </c>
      <c r="M60" s="108">
        <f t="shared" si="17"/>
        <v>115.16558643161767</v>
      </c>
      <c r="N60" s="108">
        <f t="shared" si="18"/>
        <v>103.51053247410829</v>
      </c>
    </row>
    <row r="61" spans="2:14" x14ac:dyDescent="0.2">
      <c r="B61" s="8"/>
      <c r="C61" s="8"/>
      <c r="D61" s="8"/>
      <c r="E61" s="8"/>
      <c r="F61" s="8">
        <v>31113</v>
      </c>
      <c r="G61" s="8"/>
      <c r="H61" s="8" t="s">
        <v>93</v>
      </c>
      <c r="I61" s="135">
        <v>5828.91</v>
      </c>
      <c r="J61" s="46">
        <v>0</v>
      </c>
      <c r="K61" s="46">
        <v>0</v>
      </c>
      <c r="L61" s="107">
        <v>0</v>
      </c>
      <c r="M61" s="108">
        <f t="shared" si="17"/>
        <v>0</v>
      </c>
      <c r="N61" s="108" t="e">
        <f t="shared" si="18"/>
        <v>#DIV/0!</v>
      </c>
    </row>
    <row r="62" spans="2:14" x14ac:dyDescent="0.2">
      <c r="B62" s="8"/>
      <c r="C62" s="8"/>
      <c r="D62" s="8"/>
      <c r="E62" s="8">
        <v>3114</v>
      </c>
      <c r="F62" s="8"/>
      <c r="G62" s="8"/>
      <c r="H62" s="8" t="s">
        <v>92</v>
      </c>
      <c r="I62" s="135">
        <v>91642.57</v>
      </c>
      <c r="J62" s="46">
        <v>98000</v>
      </c>
      <c r="K62" s="46">
        <f>K63</f>
        <v>92300</v>
      </c>
      <c r="L62" s="107">
        <f t="shared" ref="L62" si="25">L63</f>
        <v>89936.03</v>
      </c>
      <c r="M62" s="108">
        <f t="shared" si="17"/>
        <v>98.137830486421322</v>
      </c>
      <c r="N62" s="108">
        <f t="shared" si="18"/>
        <v>97.438819068255683</v>
      </c>
    </row>
    <row r="63" spans="2:14" x14ac:dyDescent="0.2">
      <c r="B63" s="8"/>
      <c r="C63" s="8"/>
      <c r="D63" s="8"/>
      <c r="E63" s="8"/>
      <c r="F63" s="8">
        <v>31141</v>
      </c>
      <c r="G63" s="8"/>
      <c r="H63" s="8" t="s">
        <v>92</v>
      </c>
      <c r="I63" s="135">
        <v>91642.57</v>
      </c>
      <c r="J63" s="46">
        <v>98000</v>
      </c>
      <c r="K63" s="46">
        <v>92300</v>
      </c>
      <c r="L63" s="107">
        <v>89936.03</v>
      </c>
      <c r="M63" s="108">
        <f t="shared" si="17"/>
        <v>98.137830486421322</v>
      </c>
      <c r="N63" s="108">
        <f t="shared" si="18"/>
        <v>97.438819068255683</v>
      </c>
    </row>
    <row r="64" spans="2:14" ht="15" x14ac:dyDescent="0.25">
      <c r="B64" s="8"/>
      <c r="C64" s="8"/>
      <c r="D64" s="8">
        <v>312</v>
      </c>
      <c r="E64" s="8"/>
      <c r="F64" s="8"/>
      <c r="G64" s="8"/>
      <c r="H64" s="8" t="s">
        <v>94</v>
      </c>
      <c r="I64" s="136">
        <v>40493.25</v>
      </c>
      <c r="J64" s="47">
        <v>56713.58</v>
      </c>
      <c r="K64" s="47">
        <f>K65</f>
        <v>54270.16</v>
      </c>
      <c r="L64" s="104">
        <f t="shared" ref="L64" si="26">L65</f>
        <v>54270.16</v>
      </c>
      <c r="M64" s="108">
        <f t="shared" si="17"/>
        <v>134.02273218375905</v>
      </c>
      <c r="N64" s="108">
        <f t="shared" si="18"/>
        <v>100</v>
      </c>
    </row>
    <row r="65" spans="2:14" x14ac:dyDescent="0.2">
      <c r="B65" s="8"/>
      <c r="C65" s="8"/>
      <c r="D65" s="8"/>
      <c r="E65" s="8">
        <v>3121</v>
      </c>
      <c r="F65" s="8"/>
      <c r="G65" s="8"/>
      <c r="H65" s="8" t="s">
        <v>94</v>
      </c>
      <c r="I65" s="135">
        <v>40493.25</v>
      </c>
      <c r="J65" s="46">
        <v>56713.58</v>
      </c>
      <c r="K65" s="46">
        <f>SUM(K66:K71)</f>
        <v>54270.16</v>
      </c>
      <c r="L65" s="107">
        <f t="shared" ref="L65" si="27">SUM(L66:L71)</f>
        <v>54270.16</v>
      </c>
      <c r="M65" s="108">
        <f t="shared" si="17"/>
        <v>134.02273218375905</v>
      </c>
      <c r="N65" s="108">
        <f t="shared" si="18"/>
        <v>100</v>
      </c>
    </row>
    <row r="66" spans="2:14" x14ac:dyDescent="0.2">
      <c r="B66" s="8"/>
      <c r="C66" s="8"/>
      <c r="D66" s="8"/>
      <c r="E66" s="8"/>
      <c r="F66" s="8">
        <v>31212</v>
      </c>
      <c r="G66" s="8"/>
      <c r="H66" s="8" t="s">
        <v>95</v>
      </c>
      <c r="I66" s="135">
        <v>21752.23</v>
      </c>
      <c r="J66" s="46">
        <v>22360</v>
      </c>
      <c r="K66" s="46">
        <v>21158.5</v>
      </c>
      <c r="L66" s="107">
        <v>21158.5</v>
      </c>
      <c r="M66" s="108">
        <f t="shared" si="17"/>
        <v>97.270486750094136</v>
      </c>
      <c r="N66" s="108">
        <f t="shared" si="18"/>
        <v>100</v>
      </c>
    </row>
    <row r="67" spans="2:14" x14ac:dyDescent="0.2">
      <c r="B67" s="8"/>
      <c r="C67" s="8"/>
      <c r="D67" s="8"/>
      <c r="E67" s="8"/>
      <c r="F67" s="8">
        <v>31213</v>
      </c>
      <c r="G67" s="8"/>
      <c r="H67" s="8" t="s">
        <v>96</v>
      </c>
      <c r="I67" s="135">
        <v>1900</v>
      </c>
      <c r="J67" s="46">
        <v>2000</v>
      </c>
      <c r="K67" s="46">
        <v>1800</v>
      </c>
      <c r="L67" s="107">
        <v>1800</v>
      </c>
      <c r="M67" s="108">
        <f t="shared" si="17"/>
        <v>94.73684210526315</v>
      </c>
      <c r="N67" s="108">
        <f t="shared" si="18"/>
        <v>100</v>
      </c>
    </row>
    <row r="68" spans="2:14" x14ac:dyDescent="0.2">
      <c r="B68" s="8"/>
      <c r="C68" s="8"/>
      <c r="D68" s="8"/>
      <c r="E68" s="8"/>
      <c r="F68" s="8">
        <v>31214</v>
      </c>
      <c r="G68" s="8"/>
      <c r="H68" s="8" t="s">
        <v>196</v>
      </c>
      <c r="I68" s="135">
        <v>0</v>
      </c>
      <c r="J68" s="46">
        <v>9735.1</v>
      </c>
      <c r="K68" s="46">
        <v>9735.1</v>
      </c>
      <c r="L68" s="107">
        <v>9735.1</v>
      </c>
      <c r="M68" s="108" t="e">
        <f t="shared" si="17"/>
        <v>#DIV/0!</v>
      </c>
      <c r="N68" s="108">
        <f t="shared" si="18"/>
        <v>100</v>
      </c>
    </row>
    <row r="69" spans="2:14" x14ac:dyDescent="0.2">
      <c r="B69" s="8"/>
      <c r="C69" s="8"/>
      <c r="D69" s="8"/>
      <c r="E69" s="8"/>
      <c r="F69" s="8">
        <v>31215</v>
      </c>
      <c r="G69" s="8"/>
      <c r="H69" s="8" t="s">
        <v>97</v>
      </c>
      <c r="I69" s="135">
        <v>2978.86</v>
      </c>
      <c r="J69" s="46">
        <v>5297.76</v>
      </c>
      <c r="K69" s="46">
        <v>4855.84</v>
      </c>
      <c r="L69" s="107">
        <v>4855.84</v>
      </c>
      <c r="M69" s="108">
        <f t="shared" si="17"/>
        <v>163.01001054094519</v>
      </c>
      <c r="N69" s="108">
        <f t="shared" si="18"/>
        <v>100</v>
      </c>
    </row>
    <row r="70" spans="2:14" x14ac:dyDescent="0.2">
      <c r="B70" s="8"/>
      <c r="C70" s="8"/>
      <c r="D70" s="8"/>
      <c r="E70" s="8"/>
      <c r="F70" s="8">
        <v>31216</v>
      </c>
      <c r="G70" s="8"/>
      <c r="H70" s="8" t="s">
        <v>98</v>
      </c>
      <c r="I70" s="135">
        <v>13200</v>
      </c>
      <c r="J70" s="46">
        <v>17100</v>
      </c>
      <c r="K70" s="46">
        <v>16500</v>
      </c>
      <c r="L70" s="107">
        <v>16500</v>
      </c>
      <c r="M70" s="108">
        <f t="shared" si="17"/>
        <v>125</v>
      </c>
      <c r="N70" s="108">
        <f t="shared" ref="N70" si="28">L70/K70*100</f>
        <v>100</v>
      </c>
    </row>
    <row r="71" spans="2:14" x14ac:dyDescent="0.2">
      <c r="B71" s="8"/>
      <c r="C71" s="8"/>
      <c r="D71" s="8"/>
      <c r="E71" s="8"/>
      <c r="F71" s="8">
        <v>31219</v>
      </c>
      <c r="G71" s="8"/>
      <c r="H71" s="8" t="s">
        <v>218</v>
      </c>
      <c r="I71" s="135">
        <v>662.16</v>
      </c>
      <c r="J71" s="46">
        <v>220.72</v>
      </c>
      <c r="K71" s="46">
        <v>220.72</v>
      </c>
      <c r="L71" s="107">
        <v>220.72</v>
      </c>
      <c r="M71" s="108">
        <f t="shared" si="17"/>
        <v>33.333333333333336</v>
      </c>
      <c r="N71" s="108">
        <f t="shared" si="18"/>
        <v>100</v>
      </c>
    </row>
    <row r="72" spans="2:14" x14ac:dyDescent="0.2">
      <c r="B72" s="8"/>
      <c r="C72" s="8"/>
      <c r="D72" s="8">
        <v>313</v>
      </c>
      <c r="E72" s="8"/>
      <c r="F72" s="8" t="s">
        <v>100</v>
      </c>
      <c r="G72" s="8"/>
      <c r="H72" s="8" t="s">
        <v>99</v>
      </c>
      <c r="I72" s="136">
        <v>297787.69</v>
      </c>
      <c r="J72" s="47">
        <v>362000</v>
      </c>
      <c r="K72" s="47">
        <f>SUM(K73,K75,K78)</f>
        <v>360900</v>
      </c>
      <c r="L72" s="107">
        <f t="shared" ref="L72" si="29">SUM(L73,L75,L78)</f>
        <v>360253.37</v>
      </c>
      <c r="M72" s="108">
        <f t="shared" si="17"/>
        <v>120.97658234294373</v>
      </c>
      <c r="N72" s="108">
        <f t="shared" si="18"/>
        <v>99.820828484344688</v>
      </c>
    </row>
    <row r="73" spans="2:14" x14ac:dyDescent="0.2">
      <c r="B73" s="8"/>
      <c r="C73" s="8"/>
      <c r="D73" s="8"/>
      <c r="E73" s="8">
        <v>3131</v>
      </c>
      <c r="F73" s="8"/>
      <c r="G73" s="8"/>
      <c r="H73" s="8" t="s">
        <v>101</v>
      </c>
      <c r="I73" s="135">
        <v>155853.87</v>
      </c>
      <c r="J73" s="46">
        <v>198000</v>
      </c>
      <c r="K73" s="46">
        <f>K74</f>
        <v>195200</v>
      </c>
      <c r="L73" s="107">
        <f t="shared" ref="L73" si="30">L74</f>
        <v>194897.18</v>
      </c>
      <c r="M73" s="108">
        <f t="shared" si="17"/>
        <v>125.05122907759684</v>
      </c>
      <c r="N73" s="108">
        <f t="shared" si="18"/>
        <v>99.844866803278691</v>
      </c>
    </row>
    <row r="74" spans="2:14" x14ac:dyDescent="0.2">
      <c r="B74" s="8"/>
      <c r="C74" s="8"/>
      <c r="D74" s="8"/>
      <c r="E74" s="8"/>
      <c r="F74" s="8">
        <v>31311</v>
      </c>
      <c r="G74" s="8"/>
      <c r="H74" s="8" t="s">
        <v>101</v>
      </c>
      <c r="I74" s="135">
        <v>155853.87</v>
      </c>
      <c r="J74" s="46">
        <v>198000</v>
      </c>
      <c r="K74" s="46">
        <v>195200</v>
      </c>
      <c r="L74" s="107">
        <v>194897.18</v>
      </c>
      <c r="M74" s="108">
        <f t="shared" si="17"/>
        <v>125.05122907759684</v>
      </c>
      <c r="N74" s="108">
        <f t="shared" si="18"/>
        <v>99.844866803278691</v>
      </c>
    </row>
    <row r="75" spans="2:14" x14ac:dyDescent="0.2">
      <c r="B75" s="8"/>
      <c r="C75" s="8"/>
      <c r="D75" s="8"/>
      <c r="E75" s="8">
        <v>3132</v>
      </c>
      <c r="F75" s="8"/>
      <c r="G75" s="8"/>
      <c r="H75" s="8" t="s">
        <v>102</v>
      </c>
      <c r="I75" s="135">
        <v>141933.82</v>
      </c>
      <c r="J75" s="46">
        <v>164000</v>
      </c>
      <c r="K75" s="46">
        <f>SUM(K76:K77)</f>
        <v>165700</v>
      </c>
      <c r="L75" s="107">
        <f t="shared" ref="L75" si="31">SUM(L76:L77)</f>
        <v>165356.19</v>
      </c>
      <c r="M75" s="108">
        <f t="shared" si="17"/>
        <v>116.50231777035241</v>
      </c>
      <c r="N75" s="108">
        <f t="shared" si="18"/>
        <v>99.79251056125527</v>
      </c>
    </row>
    <row r="76" spans="2:14" x14ac:dyDescent="0.2">
      <c r="B76" s="8"/>
      <c r="C76" s="8"/>
      <c r="D76" s="8"/>
      <c r="E76" s="8"/>
      <c r="F76" s="8">
        <v>31321</v>
      </c>
      <c r="G76" s="8"/>
      <c r="H76" s="8" t="s">
        <v>103</v>
      </c>
      <c r="I76" s="135">
        <v>141933.82</v>
      </c>
      <c r="J76" s="46">
        <v>164000</v>
      </c>
      <c r="K76" s="46">
        <v>165700</v>
      </c>
      <c r="L76" s="107">
        <v>165356.19</v>
      </c>
      <c r="M76" s="108">
        <f t="shared" si="17"/>
        <v>116.50231777035241</v>
      </c>
      <c r="N76" s="108">
        <f t="shared" si="18"/>
        <v>99.79251056125527</v>
      </c>
    </row>
    <row r="77" spans="2:14" ht="25.5" x14ac:dyDescent="0.2">
      <c r="B77" s="8"/>
      <c r="C77" s="8"/>
      <c r="D77" s="8"/>
      <c r="E77" s="8"/>
      <c r="F77" s="8">
        <v>31322</v>
      </c>
      <c r="G77" s="8"/>
      <c r="H77" s="31" t="s">
        <v>104</v>
      </c>
      <c r="I77" s="135">
        <v>0</v>
      </c>
      <c r="J77" s="46">
        <v>0</v>
      </c>
      <c r="K77" s="46">
        <v>0</v>
      </c>
      <c r="L77" s="107">
        <v>0</v>
      </c>
      <c r="M77" s="108" t="e">
        <f t="shared" si="17"/>
        <v>#DIV/0!</v>
      </c>
      <c r="N77" s="108" t="e">
        <f t="shared" si="18"/>
        <v>#DIV/0!</v>
      </c>
    </row>
    <row r="78" spans="2:14" x14ac:dyDescent="0.2">
      <c r="B78" s="8"/>
      <c r="C78" s="8"/>
      <c r="D78" s="8"/>
      <c r="E78" s="8">
        <v>3133</v>
      </c>
      <c r="F78" s="8"/>
      <c r="G78" s="8"/>
      <c r="H78" s="8" t="s">
        <v>188</v>
      </c>
      <c r="I78" s="135">
        <v>0</v>
      </c>
      <c r="J78" s="46">
        <v>0</v>
      </c>
      <c r="K78" s="46">
        <f>K79</f>
        <v>0</v>
      </c>
      <c r="L78" s="107">
        <v>0</v>
      </c>
      <c r="M78" s="108" t="e">
        <f t="shared" si="17"/>
        <v>#DIV/0!</v>
      </c>
      <c r="N78" s="108" t="e">
        <f t="shared" si="18"/>
        <v>#DIV/0!</v>
      </c>
    </row>
    <row r="79" spans="2:14" x14ac:dyDescent="0.2">
      <c r="B79" s="8"/>
      <c r="C79" s="8"/>
      <c r="D79" s="8"/>
      <c r="E79" s="8"/>
      <c r="F79" s="8">
        <v>31332</v>
      </c>
      <c r="G79" s="8"/>
      <c r="H79" s="8" t="s">
        <v>188</v>
      </c>
      <c r="I79" s="135">
        <v>0</v>
      </c>
      <c r="J79" s="46">
        <v>0</v>
      </c>
      <c r="K79" s="46">
        <v>0</v>
      </c>
      <c r="L79" s="107">
        <v>0</v>
      </c>
      <c r="M79" s="108" t="e">
        <f t="shared" si="17"/>
        <v>#DIV/0!</v>
      </c>
      <c r="N79" s="108" t="e">
        <f t="shared" si="18"/>
        <v>#DIV/0!</v>
      </c>
    </row>
    <row r="80" spans="2:14" ht="15" x14ac:dyDescent="0.25">
      <c r="B80" s="8"/>
      <c r="C80" s="8">
        <v>32</v>
      </c>
      <c r="D80" s="9"/>
      <c r="E80" s="9"/>
      <c r="F80" s="9"/>
      <c r="G80" s="9"/>
      <c r="H80" s="8" t="s">
        <v>19</v>
      </c>
      <c r="I80" s="136">
        <v>344245.82999999996</v>
      </c>
      <c r="J80" s="47">
        <v>395981.99999999994</v>
      </c>
      <c r="K80" s="47">
        <f>SUM(K81,K91,K113,K141)</f>
        <v>387995.47</v>
      </c>
      <c r="L80" s="104">
        <f>SUM(L81,L91,L113,L141)</f>
        <v>386144.97</v>
      </c>
      <c r="M80" s="108">
        <f t="shared" si="17"/>
        <v>112.17128468920016</v>
      </c>
      <c r="N80" s="108">
        <f t="shared" si="18"/>
        <v>99.523061441928689</v>
      </c>
    </row>
    <row r="81" spans="2:14" x14ac:dyDescent="0.2">
      <c r="B81" s="8"/>
      <c r="C81" s="8"/>
      <c r="D81" s="8">
        <v>321</v>
      </c>
      <c r="E81" s="8"/>
      <c r="F81" s="8"/>
      <c r="G81" s="8"/>
      <c r="H81" s="8" t="s">
        <v>39</v>
      </c>
      <c r="I81" s="135">
        <v>31064.99</v>
      </c>
      <c r="J81" s="46">
        <v>30665.55</v>
      </c>
      <c r="K81" s="46">
        <f>SUM(K82,K86,K88)</f>
        <v>30046.55</v>
      </c>
      <c r="L81" s="107">
        <f t="shared" ref="L81" si="32">SUM(L82,L86,L88)</f>
        <v>30227.25</v>
      </c>
      <c r="M81" s="108">
        <f t="shared" si="17"/>
        <v>97.303266474574741</v>
      </c>
      <c r="N81" s="108">
        <f t="shared" si="18"/>
        <v>100.60140016075056</v>
      </c>
    </row>
    <row r="82" spans="2:14" x14ac:dyDescent="0.2">
      <c r="B82" s="8"/>
      <c r="C82" s="25"/>
      <c r="D82" s="8"/>
      <c r="E82" s="8">
        <v>3211</v>
      </c>
      <c r="F82" s="8"/>
      <c r="G82" s="8"/>
      <c r="H82" s="31" t="s">
        <v>40</v>
      </c>
      <c r="I82" s="135">
        <v>1523.63</v>
      </c>
      <c r="J82" s="46">
        <v>1164.8</v>
      </c>
      <c r="K82" s="46">
        <f>SUM(K83:K85)</f>
        <v>911.8</v>
      </c>
      <c r="L82" s="107">
        <f t="shared" ref="L82" si="33">SUM(L83:L85)</f>
        <v>911.8</v>
      </c>
      <c r="M82" s="108">
        <f t="shared" si="17"/>
        <v>59.843925362456766</v>
      </c>
      <c r="N82" s="108">
        <f t="shared" si="18"/>
        <v>100</v>
      </c>
    </row>
    <row r="83" spans="2:14" x14ac:dyDescent="0.2">
      <c r="B83" s="8"/>
      <c r="C83" s="25"/>
      <c r="D83" s="8"/>
      <c r="E83" s="8"/>
      <c r="F83" s="8">
        <v>32111</v>
      </c>
      <c r="G83" s="8"/>
      <c r="H83" s="31" t="s">
        <v>105</v>
      </c>
      <c r="I83" s="135">
        <v>480</v>
      </c>
      <c r="J83" s="46">
        <v>144</v>
      </c>
      <c r="K83" s="46">
        <v>174</v>
      </c>
      <c r="L83" s="107">
        <v>174</v>
      </c>
      <c r="M83" s="108">
        <f t="shared" si="17"/>
        <v>36.25</v>
      </c>
      <c r="N83" s="108">
        <f t="shared" si="18"/>
        <v>100</v>
      </c>
    </row>
    <row r="84" spans="2:14" x14ac:dyDescent="0.2">
      <c r="B84" s="8"/>
      <c r="C84" s="25"/>
      <c r="D84" s="9"/>
      <c r="E84" s="9"/>
      <c r="F84" s="8">
        <v>32113</v>
      </c>
      <c r="G84" s="8"/>
      <c r="H84" s="8" t="s">
        <v>106</v>
      </c>
      <c r="I84" s="135">
        <v>870</v>
      </c>
      <c r="J84" s="46">
        <v>920.8</v>
      </c>
      <c r="K84" s="46">
        <v>664.8</v>
      </c>
      <c r="L84" s="107">
        <v>664.8</v>
      </c>
      <c r="M84" s="108">
        <f t="shared" si="17"/>
        <v>76.41379310344827</v>
      </c>
      <c r="N84" s="108">
        <f t="shared" si="18"/>
        <v>100</v>
      </c>
    </row>
    <row r="85" spans="2:14" x14ac:dyDescent="0.2">
      <c r="B85" s="8"/>
      <c r="C85" s="8"/>
      <c r="D85" s="9"/>
      <c r="E85" s="9"/>
      <c r="F85" s="8">
        <v>32115</v>
      </c>
      <c r="G85" s="8"/>
      <c r="H85" s="8" t="s">
        <v>107</v>
      </c>
      <c r="I85" s="135">
        <v>173.63</v>
      </c>
      <c r="J85" s="46">
        <v>100</v>
      </c>
      <c r="K85" s="46">
        <v>73</v>
      </c>
      <c r="L85" s="107">
        <v>73</v>
      </c>
      <c r="M85" s="108">
        <f t="shared" si="17"/>
        <v>42.043425675286528</v>
      </c>
      <c r="N85" s="108">
        <f t="shared" si="18"/>
        <v>100</v>
      </c>
    </row>
    <row r="86" spans="2:14" ht="25.5" x14ac:dyDescent="0.2">
      <c r="B86" s="8"/>
      <c r="C86" s="25"/>
      <c r="D86" s="8"/>
      <c r="E86" s="8">
        <v>3212</v>
      </c>
      <c r="F86" s="8"/>
      <c r="G86" s="8"/>
      <c r="H86" s="31" t="s">
        <v>108</v>
      </c>
      <c r="I86" s="135">
        <v>28816.36</v>
      </c>
      <c r="J86" s="46">
        <v>27600</v>
      </c>
      <c r="K86" s="46">
        <f>K87</f>
        <v>27300</v>
      </c>
      <c r="L86" s="107">
        <f t="shared" ref="L86" si="34">L87</f>
        <v>27480.7</v>
      </c>
      <c r="M86" s="108">
        <f t="shared" si="17"/>
        <v>95.364924646971375</v>
      </c>
      <c r="N86" s="108">
        <f t="shared" si="18"/>
        <v>100.66190476190478</v>
      </c>
    </row>
    <row r="87" spans="2:14" x14ac:dyDescent="0.2">
      <c r="B87" s="8"/>
      <c r="C87" s="25"/>
      <c r="D87" s="8"/>
      <c r="E87" s="8"/>
      <c r="F87" s="8">
        <v>32121</v>
      </c>
      <c r="G87" s="8"/>
      <c r="H87" s="31" t="s">
        <v>195</v>
      </c>
      <c r="I87" s="135">
        <v>28816.36</v>
      </c>
      <c r="J87" s="46">
        <v>27600</v>
      </c>
      <c r="K87" s="46">
        <v>27300</v>
      </c>
      <c r="L87" s="107">
        <v>27480.7</v>
      </c>
      <c r="M87" s="108">
        <f t="shared" ref="M87:M119" si="35">L87/I87*100</f>
        <v>95.364924646971375</v>
      </c>
      <c r="N87" s="108">
        <f t="shared" si="18"/>
        <v>100.66190476190478</v>
      </c>
    </row>
    <row r="88" spans="2:14" x14ac:dyDescent="0.2">
      <c r="B88" s="8"/>
      <c r="C88" s="25"/>
      <c r="D88" s="8"/>
      <c r="E88" s="8">
        <v>3213</v>
      </c>
      <c r="F88" s="8"/>
      <c r="G88" s="8"/>
      <c r="H88" s="31" t="s">
        <v>109</v>
      </c>
      <c r="I88" s="135">
        <v>725</v>
      </c>
      <c r="J88" s="46">
        <v>1900.75</v>
      </c>
      <c r="K88" s="46">
        <f>K90+K89</f>
        <v>1834.75</v>
      </c>
      <c r="L88" s="107">
        <f>L90+L89</f>
        <v>1834.75</v>
      </c>
      <c r="M88" s="108">
        <f t="shared" si="35"/>
        <v>253.06896551724139</v>
      </c>
      <c r="N88" s="108">
        <f t="shared" ref="N88:N151" si="36">L88/K88*100</f>
        <v>100</v>
      </c>
    </row>
    <row r="89" spans="2:14" x14ac:dyDescent="0.2">
      <c r="B89" s="8"/>
      <c r="C89" s="25"/>
      <c r="D89" s="8"/>
      <c r="E89" s="8"/>
      <c r="F89" s="8">
        <v>32131</v>
      </c>
      <c r="G89" s="8"/>
      <c r="H89" s="31" t="s">
        <v>110</v>
      </c>
      <c r="I89" s="135">
        <v>725</v>
      </c>
      <c r="J89" s="46">
        <v>1800</v>
      </c>
      <c r="K89" s="46">
        <v>1734</v>
      </c>
      <c r="L89" s="107">
        <v>1734</v>
      </c>
      <c r="M89" s="108">
        <f t="shared" ref="M89" si="37">L89/I89*100</f>
        <v>239.17241379310346</v>
      </c>
      <c r="N89" s="108">
        <f t="shared" ref="N89" si="38">L89/K89*100</f>
        <v>100</v>
      </c>
    </row>
    <row r="90" spans="2:14" x14ac:dyDescent="0.2">
      <c r="B90" s="8"/>
      <c r="C90" s="25"/>
      <c r="D90" s="8"/>
      <c r="E90" s="8"/>
      <c r="F90" s="8">
        <v>32132</v>
      </c>
      <c r="G90" s="8"/>
      <c r="H90" s="31" t="s">
        <v>273</v>
      </c>
      <c r="I90" s="135">
        <v>725</v>
      </c>
      <c r="J90" s="46">
        <v>100.75</v>
      </c>
      <c r="K90" s="46">
        <v>100.75</v>
      </c>
      <c r="L90" s="107">
        <v>100.75</v>
      </c>
      <c r="M90" s="108">
        <f t="shared" si="35"/>
        <v>13.896551724137932</v>
      </c>
      <c r="N90" s="108">
        <f t="shared" si="36"/>
        <v>100</v>
      </c>
    </row>
    <row r="91" spans="2:14" ht="15" x14ac:dyDescent="0.25">
      <c r="B91" s="8"/>
      <c r="C91" s="8"/>
      <c r="D91" s="8">
        <v>322</v>
      </c>
      <c r="E91" s="8"/>
      <c r="F91" s="8"/>
      <c r="G91" s="8"/>
      <c r="H91" s="8" t="s">
        <v>111</v>
      </c>
      <c r="I91" s="136">
        <v>237374.63</v>
      </c>
      <c r="J91" s="47">
        <v>266943.37</v>
      </c>
      <c r="K91" s="47">
        <f>SUM(K92,K97,K101,K105,K109,K111)</f>
        <v>263474.43</v>
      </c>
      <c r="L91" s="104">
        <f>SUM(L92,L97,L101,L105,L109,L111)</f>
        <v>262484.49</v>
      </c>
      <c r="M91" s="108">
        <f t="shared" si="35"/>
        <v>110.57815656205551</v>
      </c>
      <c r="N91" s="108">
        <f t="shared" si="36"/>
        <v>99.624274735123251</v>
      </c>
    </row>
    <row r="92" spans="2:14" x14ac:dyDescent="0.2">
      <c r="B92" s="8"/>
      <c r="C92" s="25"/>
      <c r="D92" s="8"/>
      <c r="E92" s="8">
        <v>3221</v>
      </c>
      <c r="F92" s="8" t="s">
        <v>100</v>
      </c>
      <c r="G92" s="8"/>
      <c r="H92" s="31" t="s">
        <v>112</v>
      </c>
      <c r="I92" s="135">
        <v>26836.89</v>
      </c>
      <c r="J92" s="46">
        <v>30647.79</v>
      </c>
      <c r="K92" s="46">
        <f>SUM(K93:K96)</f>
        <v>33700.839999999997</v>
      </c>
      <c r="L92" s="107">
        <f t="shared" ref="L92" si="39">SUM(L93:L96)</f>
        <v>33642.239999999998</v>
      </c>
      <c r="M92" s="108">
        <f t="shared" si="35"/>
        <v>125.35819165335475</v>
      </c>
      <c r="N92" s="108">
        <f t="shared" si="36"/>
        <v>99.826117093817246</v>
      </c>
    </row>
    <row r="93" spans="2:14" x14ac:dyDescent="0.2">
      <c r="B93" s="8"/>
      <c r="C93" s="25"/>
      <c r="D93" s="8"/>
      <c r="E93" s="8"/>
      <c r="F93" s="8">
        <v>32211</v>
      </c>
      <c r="G93" s="8"/>
      <c r="H93" s="31" t="s">
        <v>113</v>
      </c>
      <c r="I93" s="135">
        <v>3480.99</v>
      </c>
      <c r="J93" s="46">
        <v>3000</v>
      </c>
      <c r="K93" s="46">
        <v>4605.2299999999996</v>
      </c>
      <c r="L93" s="107">
        <v>4546.63</v>
      </c>
      <c r="M93" s="108">
        <f t="shared" si="35"/>
        <v>130.61313017273824</v>
      </c>
      <c r="N93" s="108">
        <f t="shared" si="36"/>
        <v>98.727533695385475</v>
      </c>
    </row>
    <row r="94" spans="2:14" x14ac:dyDescent="0.2">
      <c r="B94" s="8"/>
      <c r="C94" s="25"/>
      <c r="D94" s="9"/>
      <c r="E94" s="9"/>
      <c r="F94" s="8">
        <v>32212</v>
      </c>
      <c r="G94" s="8"/>
      <c r="H94" s="8" t="s">
        <v>114</v>
      </c>
      <c r="I94" s="135">
        <v>999.8</v>
      </c>
      <c r="J94" s="46">
        <v>1900</v>
      </c>
      <c r="K94" s="46">
        <v>1817.2</v>
      </c>
      <c r="L94" s="107">
        <v>1817.2</v>
      </c>
      <c r="M94" s="108">
        <f t="shared" si="35"/>
        <v>181.75635127025407</v>
      </c>
      <c r="N94" s="108">
        <f t="shared" si="36"/>
        <v>100</v>
      </c>
    </row>
    <row r="95" spans="2:14" x14ac:dyDescent="0.2">
      <c r="B95" s="8"/>
      <c r="C95" s="8"/>
      <c r="D95" s="9"/>
      <c r="E95" s="9"/>
      <c r="F95" s="8">
        <v>32214</v>
      </c>
      <c r="G95" s="8"/>
      <c r="H95" s="8" t="s">
        <v>115</v>
      </c>
      <c r="I95" s="135">
        <v>10480.200000000001</v>
      </c>
      <c r="J95" s="46">
        <v>14000</v>
      </c>
      <c r="K95" s="46">
        <v>14942.63</v>
      </c>
      <c r="L95" s="107">
        <v>14942.63</v>
      </c>
      <c r="M95" s="108">
        <f t="shared" si="35"/>
        <v>142.57962634300873</v>
      </c>
      <c r="N95" s="108">
        <f t="shared" si="36"/>
        <v>100</v>
      </c>
    </row>
    <row r="96" spans="2:14" x14ac:dyDescent="0.2">
      <c r="B96" s="8"/>
      <c r="C96" s="8"/>
      <c r="D96" s="9"/>
      <c r="E96" s="9"/>
      <c r="F96" s="8">
        <v>32216</v>
      </c>
      <c r="G96" s="8"/>
      <c r="H96" s="8" t="s">
        <v>116</v>
      </c>
      <c r="I96" s="135">
        <v>11875.9</v>
      </c>
      <c r="J96" s="46">
        <v>11747.79</v>
      </c>
      <c r="K96" s="46">
        <v>12335.78</v>
      </c>
      <c r="L96" s="107">
        <v>12335.78</v>
      </c>
      <c r="M96" s="108">
        <f t="shared" si="35"/>
        <v>103.87238019855339</v>
      </c>
      <c r="N96" s="108">
        <f t="shared" si="36"/>
        <v>100</v>
      </c>
    </row>
    <row r="97" spans="2:14" x14ac:dyDescent="0.2">
      <c r="B97" s="8"/>
      <c r="C97" s="25"/>
      <c r="D97" s="8"/>
      <c r="E97" s="8">
        <v>3222</v>
      </c>
      <c r="F97" s="8" t="s">
        <v>100</v>
      </c>
      <c r="G97" s="8"/>
      <c r="H97" s="31" t="s">
        <v>117</v>
      </c>
      <c r="I97" s="135">
        <v>123387.63</v>
      </c>
      <c r="J97" s="46">
        <v>137000</v>
      </c>
      <c r="K97" s="46">
        <f>SUM(K98:K100)</f>
        <v>134267.56</v>
      </c>
      <c r="L97" s="107">
        <f>SUM(L98:L100)</f>
        <v>134577.56</v>
      </c>
      <c r="M97" s="108">
        <f t="shared" si="35"/>
        <v>109.06892368384091</v>
      </c>
      <c r="N97" s="108">
        <f t="shared" si="36"/>
        <v>100.23088227714869</v>
      </c>
    </row>
    <row r="98" spans="2:14" x14ac:dyDescent="0.2">
      <c r="B98" s="8"/>
      <c r="C98" s="25"/>
      <c r="D98" s="8"/>
      <c r="E98" s="8"/>
      <c r="F98" s="8">
        <v>32224</v>
      </c>
      <c r="G98" s="8"/>
      <c r="H98" s="31" t="s">
        <v>118</v>
      </c>
      <c r="I98" s="135">
        <v>117711.9</v>
      </c>
      <c r="J98" s="46">
        <v>131000</v>
      </c>
      <c r="K98" s="46">
        <v>127500</v>
      </c>
      <c r="L98" s="107">
        <v>127802.47</v>
      </c>
      <c r="M98" s="108">
        <f t="shared" si="35"/>
        <v>108.57225989895669</v>
      </c>
      <c r="N98" s="108">
        <f t="shared" si="36"/>
        <v>100.23723137254903</v>
      </c>
    </row>
    <row r="99" spans="2:14" x14ac:dyDescent="0.2">
      <c r="B99" s="8"/>
      <c r="C99" s="25"/>
      <c r="D99" s="8"/>
      <c r="E99" s="8"/>
      <c r="F99" s="8">
        <v>32226</v>
      </c>
      <c r="G99" s="8"/>
      <c r="H99" s="31" t="s">
        <v>234</v>
      </c>
      <c r="I99" s="135">
        <v>5532.27</v>
      </c>
      <c r="J99" s="46">
        <v>0</v>
      </c>
      <c r="K99" s="46">
        <v>0</v>
      </c>
      <c r="L99" s="107">
        <v>0</v>
      </c>
      <c r="M99" s="108">
        <f t="shared" si="35"/>
        <v>0</v>
      </c>
      <c r="N99" s="108" t="e">
        <f t="shared" si="36"/>
        <v>#DIV/0!</v>
      </c>
    </row>
    <row r="100" spans="2:14" x14ac:dyDescent="0.2">
      <c r="B100" s="8"/>
      <c r="C100" s="25"/>
      <c r="D100" s="9"/>
      <c r="E100" s="9"/>
      <c r="F100" s="8">
        <v>32229</v>
      </c>
      <c r="G100" s="8"/>
      <c r="H100" s="8" t="s">
        <v>119</v>
      </c>
      <c r="I100" s="135">
        <v>143.46</v>
      </c>
      <c r="J100" s="46">
        <v>6000</v>
      </c>
      <c r="K100" s="46">
        <v>6767.56</v>
      </c>
      <c r="L100" s="107">
        <v>6775.09</v>
      </c>
      <c r="M100" s="108">
        <f t="shared" si="35"/>
        <v>4722.6334866861844</v>
      </c>
      <c r="N100" s="108">
        <f t="shared" si="36"/>
        <v>100.11126609885986</v>
      </c>
    </row>
    <row r="101" spans="2:14" x14ac:dyDescent="0.2">
      <c r="B101" s="8"/>
      <c r="C101" s="25"/>
      <c r="D101" s="8"/>
      <c r="E101" s="8">
        <v>3223</v>
      </c>
      <c r="F101" s="8" t="s">
        <v>100</v>
      </c>
      <c r="G101" s="8"/>
      <c r="H101" s="31" t="s">
        <v>120</v>
      </c>
      <c r="I101" s="135">
        <v>74405.98</v>
      </c>
      <c r="J101" s="46">
        <v>86454.46</v>
      </c>
      <c r="K101" s="46">
        <f>SUM(K102:K104)</f>
        <v>76261.38</v>
      </c>
      <c r="L101" s="107">
        <f t="shared" ref="L101" si="40">SUM(L102:L104)</f>
        <v>75958.98000000001</v>
      </c>
      <c r="M101" s="108">
        <f t="shared" si="35"/>
        <v>102.0871978300669</v>
      </c>
      <c r="N101" s="108">
        <f t="shared" si="36"/>
        <v>99.603469016689715</v>
      </c>
    </row>
    <row r="102" spans="2:14" x14ac:dyDescent="0.2">
      <c r="B102" s="8"/>
      <c r="C102" s="25"/>
      <c r="D102" s="8"/>
      <c r="E102" s="8"/>
      <c r="F102" s="8">
        <v>32231</v>
      </c>
      <c r="G102" s="8"/>
      <c r="H102" s="31" t="s">
        <v>121</v>
      </c>
      <c r="I102" s="135">
        <v>37316.36</v>
      </c>
      <c r="J102" s="46">
        <v>36000</v>
      </c>
      <c r="K102" s="46">
        <v>37500</v>
      </c>
      <c r="L102" s="107">
        <v>37545.360000000001</v>
      </c>
      <c r="M102" s="108">
        <f t="shared" si="35"/>
        <v>100.61367185867003</v>
      </c>
      <c r="N102" s="108">
        <f t="shared" si="36"/>
        <v>100.12096</v>
      </c>
    </row>
    <row r="103" spans="2:14" x14ac:dyDescent="0.2">
      <c r="B103" s="8"/>
      <c r="C103" s="25"/>
      <c r="D103" s="9"/>
      <c r="E103" s="9"/>
      <c r="F103" s="8">
        <v>32233</v>
      </c>
      <c r="G103" s="8"/>
      <c r="H103" s="8" t="s">
        <v>122</v>
      </c>
      <c r="I103" s="135">
        <v>34285.57</v>
      </c>
      <c r="J103" s="46">
        <v>47800</v>
      </c>
      <c r="K103" s="46">
        <v>36785.879999999997</v>
      </c>
      <c r="L103" s="107">
        <v>36328.43</v>
      </c>
      <c r="M103" s="108">
        <f t="shared" si="35"/>
        <v>105.95836674146004</v>
      </c>
      <c r="N103" s="108">
        <f t="shared" si="36"/>
        <v>98.756452203943482</v>
      </c>
    </row>
    <row r="104" spans="2:14" x14ac:dyDescent="0.2">
      <c r="B104" s="8"/>
      <c r="C104" s="8"/>
      <c r="D104" s="9"/>
      <c r="E104" s="9"/>
      <c r="F104" s="8">
        <v>32234</v>
      </c>
      <c r="G104" s="8"/>
      <c r="H104" s="8" t="s">
        <v>123</v>
      </c>
      <c r="I104" s="135">
        <v>2804.05</v>
      </c>
      <c r="J104" s="46">
        <v>2654.46</v>
      </c>
      <c r="K104" s="46">
        <v>1975.5</v>
      </c>
      <c r="L104" s="107">
        <v>2085.19</v>
      </c>
      <c r="M104" s="108">
        <f t="shared" si="35"/>
        <v>74.363509923146879</v>
      </c>
      <c r="N104" s="108">
        <f t="shared" si="36"/>
        <v>105.55251834978488</v>
      </c>
    </row>
    <row r="105" spans="2:14" ht="25.5" x14ac:dyDescent="0.2">
      <c r="B105" s="8"/>
      <c r="C105" s="25"/>
      <c r="D105" s="8"/>
      <c r="E105" s="8">
        <v>3224</v>
      </c>
      <c r="F105" s="8" t="s">
        <v>100</v>
      </c>
      <c r="G105" s="8"/>
      <c r="H105" s="31" t="s">
        <v>124</v>
      </c>
      <c r="I105" s="135">
        <v>6481.54</v>
      </c>
      <c r="J105" s="46">
        <v>10756.14</v>
      </c>
      <c r="K105" s="46">
        <f>SUM(K106:K108)</f>
        <v>11460.63</v>
      </c>
      <c r="L105" s="107">
        <f>SUM(L106:L108)</f>
        <v>11461.689999999999</v>
      </c>
      <c r="M105" s="108">
        <f t="shared" si="35"/>
        <v>176.83590628153183</v>
      </c>
      <c r="N105" s="108">
        <f t="shared" si="36"/>
        <v>100.00924905524391</v>
      </c>
    </row>
    <row r="106" spans="2:14" ht="25.5" x14ac:dyDescent="0.2">
      <c r="B106" s="8"/>
      <c r="C106" s="25"/>
      <c r="D106" s="8"/>
      <c r="E106" s="8"/>
      <c r="F106" s="8">
        <v>32241</v>
      </c>
      <c r="G106" s="8"/>
      <c r="H106" s="31" t="s">
        <v>125</v>
      </c>
      <c r="I106" s="135">
        <v>558.54999999999995</v>
      </c>
      <c r="J106" s="46">
        <v>5500</v>
      </c>
      <c r="K106" s="46">
        <v>5975.71</v>
      </c>
      <c r="L106" s="107">
        <v>5975.71</v>
      </c>
      <c r="M106" s="108">
        <f t="shared" si="35"/>
        <v>1069.8612478739594</v>
      </c>
      <c r="N106" s="108">
        <f t="shared" si="36"/>
        <v>100</v>
      </c>
    </row>
    <row r="107" spans="2:14" ht="25.5" x14ac:dyDescent="0.2">
      <c r="B107" s="8"/>
      <c r="C107" s="25"/>
      <c r="D107" s="9"/>
      <c r="E107" s="9"/>
      <c r="F107" s="8">
        <v>32242</v>
      </c>
      <c r="G107" s="8"/>
      <c r="H107" s="31" t="s">
        <v>126</v>
      </c>
      <c r="I107" s="135">
        <v>5306.86</v>
      </c>
      <c r="J107" s="46">
        <v>4000</v>
      </c>
      <c r="K107" s="46">
        <v>4228.78</v>
      </c>
      <c r="L107" s="107">
        <v>4229.84</v>
      </c>
      <c r="M107" s="108">
        <f t="shared" si="35"/>
        <v>79.705136370659872</v>
      </c>
      <c r="N107" s="108">
        <f t="shared" si="36"/>
        <v>100.02506633118773</v>
      </c>
    </row>
    <row r="108" spans="2:14" ht="25.5" x14ac:dyDescent="0.2">
      <c r="B108" s="8"/>
      <c r="C108" s="8"/>
      <c r="D108" s="9"/>
      <c r="E108" s="9"/>
      <c r="F108" s="8">
        <v>32243</v>
      </c>
      <c r="G108" s="8"/>
      <c r="H108" s="31" t="s">
        <v>138</v>
      </c>
      <c r="I108" s="135">
        <v>616.13</v>
      </c>
      <c r="J108" s="46">
        <v>1256.1400000000001</v>
      </c>
      <c r="K108" s="46">
        <v>1256.1400000000001</v>
      </c>
      <c r="L108" s="107">
        <v>1256.1400000000001</v>
      </c>
      <c r="M108" s="108">
        <f t="shared" si="35"/>
        <v>203.8758054306721</v>
      </c>
      <c r="N108" s="108">
        <f t="shared" si="36"/>
        <v>100</v>
      </c>
    </row>
    <row r="109" spans="2:14" x14ac:dyDescent="0.2">
      <c r="B109" s="8"/>
      <c r="C109" s="25"/>
      <c r="D109" s="8"/>
      <c r="E109" s="8">
        <v>3225</v>
      </c>
      <c r="F109" s="8" t="s">
        <v>100</v>
      </c>
      <c r="G109" s="8"/>
      <c r="H109" s="31" t="s">
        <v>127</v>
      </c>
      <c r="I109" s="135">
        <v>4876.6899999999996</v>
      </c>
      <c r="J109" s="46">
        <v>2084.98</v>
      </c>
      <c r="K109" s="46">
        <f>K110</f>
        <v>7784.02</v>
      </c>
      <c r="L109" s="107">
        <f t="shared" ref="L109" si="41">L110</f>
        <v>6844.02</v>
      </c>
      <c r="M109" s="108">
        <f t="shared" si="35"/>
        <v>140.34150212541704</v>
      </c>
      <c r="N109" s="108">
        <f t="shared" si="36"/>
        <v>87.923977584846895</v>
      </c>
    </row>
    <row r="110" spans="2:14" x14ac:dyDescent="0.2">
      <c r="B110" s="8"/>
      <c r="C110" s="25"/>
      <c r="D110" s="8"/>
      <c r="E110" s="8"/>
      <c r="F110" s="8">
        <v>32251</v>
      </c>
      <c r="G110" s="8"/>
      <c r="H110" s="31" t="s">
        <v>128</v>
      </c>
      <c r="I110" s="135">
        <v>4876.6899999999996</v>
      </c>
      <c r="J110" s="46">
        <v>2084.98</v>
      </c>
      <c r="K110" s="46">
        <v>7784.02</v>
      </c>
      <c r="L110" s="107">
        <v>6844.02</v>
      </c>
      <c r="M110" s="108">
        <f t="shared" si="35"/>
        <v>140.34150212541704</v>
      </c>
      <c r="N110" s="108">
        <f t="shared" si="36"/>
        <v>87.923977584846895</v>
      </c>
    </row>
    <row r="111" spans="2:14" x14ac:dyDescent="0.2">
      <c r="B111" s="8"/>
      <c r="C111" s="25"/>
      <c r="D111" s="8"/>
      <c r="E111" s="8">
        <v>3227</v>
      </c>
      <c r="F111" s="8" t="s">
        <v>100</v>
      </c>
      <c r="G111" s="8"/>
      <c r="H111" s="31" t="s">
        <v>129</v>
      </c>
      <c r="I111" s="135">
        <v>1385.9</v>
      </c>
      <c r="J111" s="46">
        <v>0</v>
      </c>
      <c r="K111" s="46">
        <f>K112</f>
        <v>0</v>
      </c>
      <c r="L111" s="107">
        <f t="shared" ref="L111" si="42">L112</f>
        <v>0</v>
      </c>
      <c r="M111" s="108">
        <f t="shared" si="35"/>
        <v>0</v>
      </c>
      <c r="N111" s="108" t="e">
        <f t="shared" si="36"/>
        <v>#DIV/0!</v>
      </c>
    </row>
    <row r="112" spans="2:14" x14ac:dyDescent="0.2">
      <c r="B112" s="8"/>
      <c r="C112" s="25"/>
      <c r="D112" s="8"/>
      <c r="E112" s="8"/>
      <c r="F112" s="8">
        <v>32271</v>
      </c>
      <c r="G112" s="8"/>
      <c r="H112" s="31" t="s">
        <v>129</v>
      </c>
      <c r="I112" s="135">
        <v>1385.9</v>
      </c>
      <c r="J112" s="46">
        <v>0</v>
      </c>
      <c r="K112" s="46">
        <v>0</v>
      </c>
      <c r="L112" s="107">
        <v>0</v>
      </c>
      <c r="M112" s="108">
        <f t="shared" si="35"/>
        <v>0</v>
      </c>
      <c r="N112" s="108" t="e">
        <f t="shared" si="36"/>
        <v>#DIV/0!</v>
      </c>
    </row>
    <row r="113" spans="2:14" ht="15" x14ac:dyDescent="0.25">
      <c r="B113" s="8"/>
      <c r="C113" s="8"/>
      <c r="D113" s="8">
        <v>323</v>
      </c>
      <c r="E113" s="8"/>
      <c r="F113" s="8"/>
      <c r="G113" s="8"/>
      <c r="H113" s="8" t="s">
        <v>198</v>
      </c>
      <c r="I113" s="136">
        <v>53890.180000000015</v>
      </c>
      <c r="J113" s="47">
        <v>86157.91</v>
      </c>
      <c r="K113" s="47">
        <f>SUM(K114,K118,K122,K125,K131,K134,K136,K138)</f>
        <v>82304.13</v>
      </c>
      <c r="L113" s="104">
        <f t="shared" ref="L113" si="43">SUM(L114,L118,L122,L125,L131,L134,L136,L138)</f>
        <v>81262.87000000001</v>
      </c>
      <c r="M113" s="108">
        <f t="shared" si="35"/>
        <v>150.79346552563007</v>
      </c>
      <c r="N113" s="108">
        <f t="shared" si="36"/>
        <v>98.734863001407106</v>
      </c>
    </row>
    <row r="114" spans="2:14" x14ac:dyDescent="0.2">
      <c r="B114" s="8"/>
      <c r="C114" s="25"/>
      <c r="D114" s="8"/>
      <c r="E114" s="8">
        <v>3231</v>
      </c>
      <c r="F114" s="8" t="s">
        <v>100</v>
      </c>
      <c r="G114" s="8"/>
      <c r="H114" s="31" t="s">
        <v>130</v>
      </c>
      <c r="I114" s="135">
        <v>5568.5599999999995</v>
      </c>
      <c r="J114" s="46">
        <v>5913.8</v>
      </c>
      <c r="K114" s="46">
        <f>SUM(K115:K117)</f>
        <v>5763.8</v>
      </c>
      <c r="L114" s="107">
        <f t="shared" ref="L114" si="44">SUM(L115:L117)</f>
        <v>5628.51</v>
      </c>
      <c r="M114" s="108">
        <f t="shared" si="35"/>
        <v>101.07657994167253</v>
      </c>
      <c r="N114" s="108">
        <f t="shared" si="36"/>
        <v>97.652763801658622</v>
      </c>
    </row>
    <row r="115" spans="2:14" x14ac:dyDescent="0.2">
      <c r="B115" s="8"/>
      <c r="C115" s="25"/>
      <c r="D115" s="8"/>
      <c r="E115" s="8"/>
      <c r="F115" s="8">
        <v>32311</v>
      </c>
      <c r="G115" s="8"/>
      <c r="H115" s="31" t="s">
        <v>131</v>
      </c>
      <c r="I115" s="135">
        <v>4187.6499999999996</v>
      </c>
      <c r="J115" s="46">
        <v>4300</v>
      </c>
      <c r="K115" s="46">
        <v>4250</v>
      </c>
      <c r="L115" s="107">
        <v>4236.82</v>
      </c>
      <c r="M115" s="108">
        <f t="shared" si="35"/>
        <v>101.17416689551419</v>
      </c>
      <c r="N115" s="108">
        <f t="shared" si="36"/>
        <v>99.689882352941169</v>
      </c>
    </row>
    <row r="116" spans="2:14" x14ac:dyDescent="0.2">
      <c r="B116" s="8"/>
      <c r="C116" s="25"/>
      <c r="D116" s="9"/>
      <c r="E116" s="9"/>
      <c r="F116" s="8">
        <v>32312</v>
      </c>
      <c r="G116" s="8"/>
      <c r="H116" s="8" t="s">
        <v>132</v>
      </c>
      <c r="I116" s="135">
        <v>912.31</v>
      </c>
      <c r="J116" s="46">
        <v>913.8</v>
      </c>
      <c r="K116" s="46">
        <v>913.8</v>
      </c>
      <c r="L116" s="107">
        <v>913.8</v>
      </c>
      <c r="M116" s="108">
        <f t="shared" si="35"/>
        <v>100.16332167793843</v>
      </c>
      <c r="N116" s="108">
        <f t="shared" si="36"/>
        <v>100</v>
      </c>
    </row>
    <row r="117" spans="2:14" x14ac:dyDescent="0.2">
      <c r="B117" s="8"/>
      <c r="C117" s="8"/>
      <c r="D117" s="9"/>
      <c r="E117" s="9"/>
      <c r="F117" s="8">
        <v>32313</v>
      </c>
      <c r="G117" s="8"/>
      <c r="H117" s="8" t="s">
        <v>133</v>
      </c>
      <c r="I117" s="135">
        <v>468.6</v>
      </c>
      <c r="J117" s="46">
        <v>700</v>
      </c>
      <c r="K117" s="46">
        <v>600</v>
      </c>
      <c r="L117" s="107">
        <v>477.89</v>
      </c>
      <c r="M117" s="108">
        <f t="shared" si="35"/>
        <v>101.9825010670081</v>
      </c>
      <c r="N117" s="108">
        <f t="shared" si="36"/>
        <v>79.648333333333326</v>
      </c>
    </row>
    <row r="118" spans="2:14" x14ac:dyDescent="0.2">
      <c r="B118" s="8"/>
      <c r="C118" s="25"/>
      <c r="D118" s="8"/>
      <c r="E118" s="8">
        <v>3232</v>
      </c>
      <c r="F118" s="8" t="s">
        <v>100</v>
      </c>
      <c r="G118" s="8"/>
      <c r="H118" s="31" t="s">
        <v>134</v>
      </c>
      <c r="I118" s="135">
        <v>12637.99</v>
      </c>
      <c r="J118" s="46">
        <v>38792.639999999999</v>
      </c>
      <c r="K118" s="46">
        <f>SUM(K119:K121)</f>
        <v>36442.199999999997</v>
      </c>
      <c r="L118" s="107">
        <f t="shared" ref="L118" si="45">SUM(L119:L121)</f>
        <v>36268.400000000001</v>
      </c>
      <c r="M118" s="108">
        <f t="shared" si="35"/>
        <v>286.97917944230056</v>
      </c>
      <c r="N118" s="108">
        <f t="shared" si="36"/>
        <v>99.523080384828589</v>
      </c>
    </row>
    <row r="119" spans="2:14" ht="25.5" x14ac:dyDescent="0.2">
      <c r="B119" s="8"/>
      <c r="C119" s="25"/>
      <c r="D119" s="8"/>
      <c r="E119" s="8"/>
      <c r="F119" s="8">
        <v>32321</v>
      </c>
      <c r="G119" s="8"/>
      <c r="H119" s="31" t="s">
        <v>135</v>
      </c>
      <c r="I119" s="135">
        <v>8559.91</v>
      </c>
      <c r="J119" s="46">
        <v>33775</v>
      </c>
      <c r="K119" s="46">
        <v>31930.27</v>
      </c>
      <c r="L119" s="107">
        <v>31756.47</v>
      </c>
      <c r="M119" s="108">
        <f t="shared" si="35"/>
        <v>370.99069966857132</v>
      </c>
      <c r="N119" s="108">
        <f t="shared" si="36"/>
        <v>99.455688912120067</v>
      </c>
    </row>
    <row r="120" spans="2:14" ht="25.5" x14ac:dyDescent="0.2">
      <c r="B120" s="8"/>
      <c r="C120" s="25"/>
      <c r="D120" s="9"/>
      <c r="E120" s="9"/>
      <c r="F120" s="8">
        <v>32322</v>
      </c>
      <c r="G120" s="8"/>
      <c r="H120" s="31" t="s">
        <v>136</v>
      </c>
      <c r="I120" s="135">
        <v>3785.58</v>
      </c>
      <c r="J120" s="46">
        <v>4500</v>
      </c>
      <c r="K120" s="46">
        <v>3994.29</v>
      </c>
      <c r="L120" s="107">
        <v>3994.29</v>
      </c>
      <c r="M120" s="108">
        <f t="shared" ref="M120:M151" si="46">L120/I120*100</f>
        <v>105.51328990537779</v>
      </c>
      <c r="N120" s="108">
        <f t="shared" si="36"/>
        <v>100</v>
      </c>
    </row>
    <row r="121" spans="2:14" ht="25.5" x14ac:dyDescent="0.2">
      <c r="B121" s="8"/>
      <c r="C121" s="8"/>
      <c r="D121" s="9"/>
      <c r="E121" s="9"/>
      <c r="F121" s="8">
        <v>32323</v>
      </c>
      <c r="G121" s="8"/>
      <c r="H121" s="31" t="s">
        <v>232</v>
      </c>
      <c r="I121" s="135">
        <v>292.5</v>
      </c>
      <c r="J121" s="46">
        <v>517.64</v>
      </c>
      <c r="K121" s="46">
        <v>517.64</v>
      </c>
      <c r="L121" s="107">
        <v>517.64</v>
      </c>
      <c r="M121" s="108">
        <f t="shared" si="46"/>
        <v>176.97094017094017</v>
      </c>
      <c r="N121" s="108">
        <f t="shared" si="36"/>
        <v>100</v>
      </c>
    </row>
    <row r="122" spans="2:14" x14ac:dyDescent="0.2">
      <c r="B122" s="8"/>
      <c r="C122" s="25"/>
      <c r="D122" s="8"/>
      <c r="E122" s="8">
        <v>3233</v>
      </c>
      <c r="F122" s="8" t="s">
        <v>100</v>
      </c>
      <c r="G122" s="8"/>
      <c r="H122" s="31" t="s">
        <v>139</v>
      </c>
      <c r="I122" s="135">
        <v>127.44</v>
      </c>
      <c r="J122" s="46">
        <v>2657.44</v>
      </c>
      <c r="K122" s="46">
        <f>SUM(K123:K124)</f>
        <v>2673.19</v>
      </c>
      <c r="L122" s="107">
        <f t="shared" ref="L122" si="47">SUM(L123:L124)</f>
        <v>2673.19</v>
      </c>
      <c r="M122" s="108">
        <f t="shared" si="46"/>
        <v>2097.6067168863779</v>
      </c>
      <c r="N122" s="108">
        <f t="shared" si="36"/>
        <v>100</v>
      </c>
    </row>
    <row r="123" spans="2:14" x14ac:dyDescent="0.2">
      <c r="B123" s="8"/>
      <c r="C123" s="25"/>
      <c r="D123" s="8"/>
      <c r="E123" s="8"/>
      <c r="F123" s="8">
        <v>32331</v>
      </c>
      <c r="G123" s="8"/>
      <c r="H123" s="31" t="s">
        <v>140</v>
      </c>
      <c r="I123" s="135">
        <v>127.44</v>
      </c>
      <c r="J123" s="46">
        <v>127.44</v>
      </c>
      <c r="K123" s="46">
        <v>127.44</v>
      </c>
      <c r="L123" s="107">
        <v>127.44</v>
      </c>
      <c r="M123" s="108">
        <f t="shared" si="46"/>
        <v>100</v>
      </c>
      <c r="N123" s="108">
        <f t="shared" si="36"/>
        <v>100</v>
      </c>
    </row>
    <row r="124" spans="2:14" x14ac:dyDescent="0.2">
      <c r="B124" s="8"/>
      <c r="C124" s="25"/>
      <c r="D124" s="9"/>
      <c r="E124" s="9"/>
      <c r="F124" s="8">
        <v>32332</v>
      </c>
      <c r="G124" s="8"/>
      <c r="H124" s="8" t="s">
        <v>265</v>
      </c>
      <c r="I124" s="135">
        <v>0</v>
      </c>
      <c r="J124" s="46">
        <v>2530</v>
      </c>
      <c r="K124" s="46">
        <v>2545.75</v>
      </c>
      <c r="L124" s="107">
        <v>2545.75</v>
      </c>
      <c r="M124" s="108" t="e">
        <f t="shared" si="46"/>
        <v>#DIV/0!</v>
      </c>
      <c r="N124" s="108">
        <f t="shared" si="36"/>
        <v>100</v>
      </c>
    </row>
    <row r="125" spans="2:14" x14ac:dyDescent="0.2">
      <c r="B125" s="8"/>
      <c r="C125" s="25"/>
      <c r="D125" s="8"/>
      <c r="E125" s="8">
        <v>3234</v>
      </c>
      <c r="F125" s="8" t="s">
        <v>100</v>
      </c>
      <c r="G125" s="8"/>
      <c r="H125" s="31" t="s">
        <v>141</v>
      </c>
      <c r="I125" s="135">
        <v>21355.630000000005</v>
      </c>
      <c r="J125" s="46">
        <v>22192.639999999999</v>
      </c>
      <c r="K125" s="46">
        <f>SUM(K126:K130)</f>
        <v>21592.58</v>
      </c>
      <c r="L125" s="107">
        <f t="shared" ref="L125" si="48">SUM(L126:L130)</f>
        <v>21071.33</v>
      </c>
      <c r="M125" s="108">
        <f t="shared" si="46"/>
        <v>98.668735129799472</v>
      </c>
      <c r="N125" s="108">
        <f t="shared" si="36"/>
        <v>97.585976293708299</v>
      </c>
    </row>
    <row r="126" spans="2:14" x14ac:dyDescent="0.2">
      <c r="B126" s="8"/>
      <c r="C126" s="25"/>
      <c r="D126" s="8"/>
      <c r="E126" s="8"/>
      <c r="F126" s="8">
        <v>32341</v>
      </c>
      <c r="G126" s="8"/>
      <c r="H126" s="31" t="s">
        <v>142</v>
      </c>
      <c r="I126" s="135">
        <v>11100.87</v>
      </c>
      <c r="J126" s="46">
        <v>11000</v>
      </c>
      <c r="K126" s="46">
        <v>11000</v>
      </c>
      <c r="L126" s="107">
        <v>10567.04</v>
      </c>
      <c r="M126" s="108">
        <f t="shared" si="46"/>
        <v>95.191097634689896</v>
      </c>
      <c r="N126" s="108">
        <f t="shared" si="36"/>
        <v>96.064000000000007</v>
      </c>
    </row>
    <row r="127" spans="2:14" x14ac:dyDescent="0.2">
      <c r="B127" s="8"/>
      <c r="C127" s="25"/>
      <c r="D127" s="9"/>
      <c r="E127" s="9"/>
      <c r="F127" s="8">
        <v>32342</v>
      </c>
      <c r="G127" s="8"/>
      <c r="H127" s="8" t="s">
        <v>143</v>
      </c>
      <c r="I127" s="135">
        <v>4444.71</v>
      </c>
      <c r="J127" s="46">
        <v>5000</v>
      </c>
      <c r="K127" s="46">
        <v>4400</v>
      </c>
      <c r="L127" s="107">
        <v>4311.71</v>
      </c>
      <c r="M127" s="108">
        <f t="shared" si="46"/>
        <v>97.007678791192234</v>
      </c>
      <c r="N127" s="108">
        <f t="shared" si="36"/>
        <v>97.993409090909083</v>
      </c>
    </row>
    <row r="128" spans="2:14" x14ac:dyDescent="0.2">
      <c r="B128" s="8"/>
      <c r="C128" s="8"/>
      <c r="D128" s="9"/>
      <c r="E128" s="9"/>
      <c r="F128" s="8">
        <v>32343</v>
      </c>
      <c r="G128" s="8"/>
      <c r="H128" s="8" t="s">
        <v>144</v>
      </c>
      <c r="I128" s="135">
        <v>626.5</v>
      </c>
      <c r="J128" s="46">
        <v>877.5</v>
      </c>
      <c r="K128" s="46">
        <v>877.5</v>
      </c>
      <c r="L128" s="107">
        <v>877.5</v>
      </c>
      <c r="M128" s="108">
        <f t="shared" si="46"/>
        <v>140.06384676775738</v>
      </c>
      <c r="N128" s="108">
        <f t="shared" si="36"/>
        <v>100</v>
      </c>
    </row>
    <row r="129" spans="2:14" x14ac:dyDescent="0.2">
      <c r="B129" s="8"/>
      <c r="C129" s="25"/>
      <c r="D129" s="8"/>
      <c r="E129" s="8"/>
      <c r="F129" s="8">
        <v>32344</v>
      </c>
      <c r="G129" s="8"/>
      <c r="H129" s="31" t="s">
        <v>145</v>
      </c>
      <c r="I129" s="135">
        <v>805.47</v>
      </c>
      <c r="J129" s="46">
        <v>937</v>
      </c>
      <c r="K129" s="46">
        <v>937</v>
      </c>
      <c r="L129" s="107">
        <v>937</v>
      </c>
      <c r="M129" s="108">
        <f t="shared" si="46"/>
        <v>116.32959638471947</v>
      </c>
      <c r="N129" s="108">
        <f t="shared" si="36"/>
        <v>100</v>
      </c>
    </row>
    <row r="130" spans="2:14" x14ac:dyDescent="0.2">
      <c r="B130" s="8"/>
      <c r="C130" s="25"/>
      <c r="D130" s="9"/>
      <c r="E130" s="9"/>
      <c r="F130" s="8">
        <v>32349</v>
      </c>
      <c r="G130" s="8"/>
      <c r="H130" s="8" t="s">
        <v>146</v>
      </c>
      <c r="I130" s="135">
        <v>4378.08</v>
      </c>
      <c r="J130" s="46">
        <v>4378.1400000000003</v>
      </c>
      <c r="K130" s="46">
        <v>4378.08</v>
      </c>
      <c r="L130" s="107">
        <v>4378.08</v>
      </c>
      <c r="M130" s="108">
        <f t="shared" si="46"/>
        <v>100</v>
      </c>
      <c r="N130" s="108">
        <f t="shared" si="36"/>
        <v>100</v>
      </c>
    </row>
    <row r="131" spans="2:14" x14ac:dyDescent="0.2">
      <c r="B131" s="8"/>
      <c r="C131" s="25"/>
      <c r="D131" s="8"/>
      <c r="E131" s="8">
        <v>3236</v>
      </c>
      <c r="F131" s="8" t="s">
        <v>100</v>
      </c>
      <c r="G131" s="8"/>
      <c r="H131" s="31" t="s">
        <v>149</v>
      </c>
      <c r="I131" s="135">
        <v>3157.48</v>
      </c>
      <c r="J131" s="46">
        <v>3150</v>
      </c>
      <c r="K131" s="46">
        <f>SUM(K132:K133)</f>
        <v>2338.2000000000003</v>
      </c>
      <c r="L131" s="107">
        <f t="shared" ref="L131" si="49">SUM(L132:L133)</f>
        <v>2338.2000000000003</v>
      </c>
      <c r="M131" s="108">
        <f t="shared" si="46"/>
        <v>74.052725591294333</v>
      </c>
      <c r="N131" s="108">
        <f t="shared" si="36"/>
        <v>100</v>
      </c>
    </row>
    <row r="132" spans="2:14" x14ac:dyDescent="0.2">
      <c r="B132" s="8"/>
      <c r="C132" s="25"/>
      <c r="D132" s="8"/>
      <c r="E132" s="8"/>
      <c r="F132" s="8">
        <v>32361</v>
      </c>
      <c r="G132" s="8"/>
      <c r="H132" s="31" t="s">
        <v>147</v>
      </c>
      <c r="I132" s="135">
        <v>1560.74</v>
      </c>
      <c r="J132" s="46">
        <v>1600</v>
      </c>
      <c r="K132" s="46">
        <v>903.82</v>
      </c>
      <c r="L132" s="107">
        <v>903.82</v>
      </c>
      <c r="M132" s="108">
        <f t="shared" si="46"/>
        <v>57.909709496777175</v>
      </c>
      <c r="N132" s="108">
        <f t="shared" si="36"/>
        <v>100</v>
      </c>
    </row>
    <row r="133" spans="2:14" x14ac:dyDescent="0.2">
      <c r="B133" s="8"/>
      <c r="C133" s="25"/>
      <c r="D133" s="9"/>
      <c r="E133" s="9"/>
      <c r="F133" s="8">
        <v>32363</v>
      </c>
      <c r="G133" s="8"/>
      <c r="H133" s="8" t="s">
        <v>148</v>
      </c>
      <c r="I133" s="135">
        <v>1596.74</v>
      </c>
      <c r="J133" s="46">
        <v>1550</v>
      </c>
      <c r="K133" s="46">
        <v>1434.38</v>
      </c>
      <c r="L133" s="107">
        <v>1434.38</v>
      </c>
      <c r="M133" s="108">
        <f t="shared" si="46"/>
        <v>89.83178225634731</v>
      </c>
      <c r="N133" s="108">
        <f t="shared" si="36"/>
        <v>100</v>
      </c>
    </row>
    <row r="134" spans="2:14" x14ac:dyDescent="0.2">
      <c r="B134" s="8"/>
      <c r="C134" s="25"/>
      <c r="D134" s="8"/>
      <c r="E134" s="8">
        <v>3237</v>
      </c>
      <c r="F134" s="8" t="s">
        <v>100</v>
      </c>
      <c r="G134" s="8"/>
      <c r="H134" s="31" t="s">
        <v>150</v>
      </c>
      <c r="I134" s="135">
        <v>2110.44</v>
      </c>
      <c r="J134" s="46">
        <v>4455.8599999999997</v>
      </c>
      <c r="K134" s="46">
        <f>K135</f>
        <v>4575.8599999999997</v>
      </c>
      <c r="L134" s="107">
        <f t="shared" ref="L134" si="50">L135</f>
        <v>4575.8599999999997</v>
      </c>
      <c r="M134" s="108">
        <f t="shared" si="46"/>
        <v>216.82018915486813</v>
      </c>
      <c r="N134" s="108">
        <f t="shared" si="36"/>
        <v>100</v>
      </c>
    </row>
    <row r="135" spans="2:14" x14ac:dyDescent="0.2">
      <c r="B135" s="8"/>
      <c r="C135" s="25"/>
      <c r="D135" s="8"/>
      <c r="E135" s="8"/>
      <c r="F135" s="8">
        <v>32379</v>
      </c>
      <c r="G135" s="8"/>
      <c r="H135" s="31" t="s">
        <v>151</v>
      </c>
      <c r="I135" s="135">
        <v>2110.44</v>
      </c>
      <c r="J135" s="46">
        <v>4455.8599999999997</v>
      </c>
      <c r="K135" s="46">
        <v>4575.8599999999997</v>
      </c>
      <c r="L135" s="107">
        <v>4575.8599999999997</v>
      </c>
      <c r="M135" s="108">
        <f t="shared" si="46"/>
        <v>216.82018915486813</v>
      </c>
      <c r="N135" s="108">
        <f t="shared" si="36"/>
        <v>100</v>
      </c>
    </row>
    <row r="136" spans="2:14" x14ac:dyDescent="0.2">
      <c r="B136" s="8"/>
      <c r="C136" s="25"/>
      <c r="D136" s="8"/>
      <c r="E136" s="8">
        <v>3238</v>
      </c>
      <c r="F136" s="8" t="s">
        <v>100</v>
      </c>
      <c r="G136" s="8"/>
      <c r="H136" s="31" t="s">
        <v>152</v>
      </c>
      <c r="I136" s="135">
        <v>8418.52</v>
      </c>
      <c r="J136" s="46">
        <v>8500</v>
      </c>
      <c r="K136" s="46">
        <f t="shared" ref="K136" si="51">K137</f>
        <v>8422.77</v>
      </c>
      <c r="L136" s="107">
        <f t="shared" ref="L136" si="52">L137</f>
        <v>8211.85</v>
      </c>
      <c r="M136" s="108">
        <f t="shared" si="46"/>
        <v>97.545055425419193</v>
      </c>
      <c r="N136" s="108">
        <f t="shared" si="36"/>
        <v>97.49583569300836</v>
      </c>
    </row>
    <row r="137" spans="2:14" x14ac:dyDescent="0.2">
      <c r="B137" s="8"/>
      <c r="C137" s="25"/>
      <c r="D137" s="8"/>
      <c r="E137" s="8"/>
      <c r="F137" s="8">
        <v>32389</v>
      </c>
      <c r="G137" s="8"/>
      <c r="H137" s="31" t="s">
        <v>153</v>
      </c>
      <c r="I137" s="135">
        <v>8418.52</v>
      </c>
      <c r="J137" s="46">
        <v>8500</v>
      </c>
      <c r="K137" s="46">
        <v>8422.77</v>
      </c>
      <c r="L137" s="107">
        <v>8211.85</v>
      </c>
      <c r="M137" s="108">
        <f t="shared" si="46"/>
        <v>97.545055425419193</v>
      </c>
      <c r="N137" s="108">
        <f t="shared" si="36"/>
        <v>97.49583569300836</v>
      </c>
    </row>
    <row r="138" spans="2:14" x14ac:dyDescent="0.2">
      <c r="B138" s="8"/>
      <c r="C138" s="25"/>
      <c r="D138" s="8"/>
      <c r="E138" s="8">
        <v>3239</v>
      </c>
      <c r="F138" s="8" t="s">
        <v>100</v>
      </c>
      <c r="G138" s="8"/>
      <c r="H138" s="31" t="s">
        <v>154</v>
      </c>
      <c r="I138" s="135">
        <v>514.12</v>
      </c>
      <c r="J138" s="100">
        <v>495.53</v>
      </c>
      <c r="K138" s="46">
        <f>SUM(K139:K140)</f>
        <v>495.53</v>
      </c>
      <c r="L138" s="107">
        <f t="shared" ref="L138" si="53">SUM(L139:L140)</f>
        <v>495.53</v>
      </c>
      <c r="M138" s="108">
        <f t="shared" si="46"/>
        <v>96.384112658523293</v>
      </c>
      <c r="N138" s="108">
        <f t="shared" si="36"/>
        <v>100</v>
      </c>
    </row>
    <row r="139" spans="2:14" x14ac:dyDescent="0.2">
      <c r="B139" s="8"/>
      <c r="C139" s="25"/>
      <c r="D139" s="8"/>
      <c r="E139" s="8"/>
      <c r="F139" s="8">
        <v>32392</v>
      </c>
      <c r="G139" s="8"/>
      <c r="H139" s="31" t="s">
        <v>155</v>
      </c>
      <c r="I139" s="135">
        <v>0</v>
      </c>
      <c r="J139" s="46">
        <v>0</v>
      </c>
      <c r="K139" s="46">
        <v>0</v>
      </c>
      <c r="L139" s="107">
        <v>0</v>
      </c>
      <c r="M139" s="108" t="e">
        <f t="shared" si="46"/>
        <v>#DIV/0!</v>
      </c>
      <c r="N139" s="108" t="e">
        <f t="shared" si="36"/>
        <v>#DIV/0!</v>
      </c>
    </row>
    <row r="140" spans="2:14" x14ac:dyDescent="0.2">
      <c r="B140" s="8"/>
      <c r="C140" s="25"/>
      <c r="D140" s="8"/>
      <c r="E140" s="8"/>
      <c r="F140" s="8">
        <v>32394</v>
      </c>
      <c r="G140" s="8"/>
      <c r="H140" s="31" t="s">
        <v>156</v>
      </c>
      <c r="I140" s="135">
        <v>514.12</v>
      </c>
      <c r="J140" s="46">
        <v>495.53</v>
      </c>
      <c r="K140" s="100">
        <v>495.53</v>
      </c>
      <c r="L140" s="107">
        <v>495.53</v>
      </c>
      <c r="M140" s="108">
        <f t="shared" si="46"/>
        <v>96.384112658523293</v>
      </c>
      <c r="N140" s="108">
        <f t="shared" si="36"/>
        <v>100</v>
      </c>
    </row>
    <row r="141" spans="2:14" ht="15" x14ac:dyDescent="0.25">
      <c r="B141" s="8"/>
      <c r="C141" s="8"/>
      <c r="D141" s="8">
        <v>329</v>
      </c>
      <c r="E141" s="8"/>
      <c r="F141" s="8"/>
      <c r="G141" s="8"/>
      <c r="H141" s="8" t="s">
        <v>237</v>
      </c>
      <c r="I141" s="136">
        <v>21916.03</v>
      </c>
      <c r="J141" s="47">
        <v>12215.17</v>
      </c>
      <c r="K141" s="47">
        <f>SUM(K142,K144,K148,K150,K153)</f>
        <v>12170.359999999999</v>
      </c>
      <c r="L141" s="104">
        <f t="shared" ref="L141" si="54">SUM(L142,L144,L148,L150,L153)</f>
        <v>12170.359999999999</v>
      </c>
      <c r="M141" s="108">
        <f t="shared" si="46"/>
        <v>55.531772862147022</v>
      </c>
      <c r="N141" s="108">
        <f t="shared" si="36"/>
        <v>100</v>
      </c>
    </row>
    <row r="142" spans="2:14" x14ac:dyDescent="0.2">
      <c r="B142" s="8"/>
      <c r="C142" s="25"/>
      <c r="D142" s="8"/>
      <c r="E142" s="8">
        <v>3291</v>
      </c>
      <c r="F142" s="8" t="s">
        <v>100</v>
      </c>
      <c r="G142" s="8"/>
      <c r="H142" s="31" t="s">
        <v>157</v>
      </c>
      <c r="I142" s="135">
        <v>6856.06</v>
      </c>
      <c r="J142" s="46">
        <v>6300</v>
      </c>
      <c r="K142" s="46">
        <f>K143</f>
        <v>6195.54</v>
      </c>
      <c r="L142" s="107">
        <f t="shared" ref="L142" si="55">L143</f>
        <v>6195.54</v>
      </c>
      <c r="M142" s="108">
        <f t="shared" si="46"/>
        <v>90.365895280963116</v>
      </c>
      <c r="N142" s="108">
        <f t="shared" si="36"/>
        <v>100</v>
      </c>
    </row>
    <row r="143" spans="2:14" ht="25.5" x14ac:dyDescent="0.2">
      <c r="B143" s="8"/>
      <c r="C143" s="25"/>
      <c r="D143" s="8"/>
      <c r="E143" s="8"/>
      <c r="F143" s="8">
        <v>32911</v>
      </c>
      <c r="G143" s="8"/>
      <c r="H143" s="31" t="s">
        <v>158</v>
      </c>
      <c r="I143" s="135">
        <v>6856.06</v>
      </c>
      <c r="J143" s="46">
        <v>6300</v>
      </c>
      <c r="K143" s="46">
        <v>6195.54</v>
      </c>
      <c r="L143" s="107">
        <v>6195.54</v>
      </c>
      <c r="M143" s="108">
        <f t="shared" si="46"/>
        <v>90.365895280963116</v>
      </c>
      <c r="N143" s="108">
        <f t="shared" si="36"/>
        <v>100</v>
      </c>
    </row>
    <row r="144" spans="2:14" x14ac:dyDescent="0.2">
      <c r="B144" s="8"/>
      <c r="C144" s="25"/>
      <c r="D144" s="8"/>
      <c r="E144" s="8">
        <v>3292</v>
      </c>
      <c r="F144" s="8" t="s">
        <v>100</v>
      </c>
      <c r="G144" s="8"/>
      <c r="H144" s="31" t="s">
        <v>159</v>
      </c>
      <c r="I144" s="135">
        <v>3824.83</v>
      </c>
      <c r="J144" s="46">
        <v>3483.26</v>
      </c>
      <c r="K144" s="46">
        <f>SUM(K145:K147)</f>
        <v>3536.2799999999997</v>
      </c>
      <c r="L144" s="107">
        <f t="shared" ref="L144" si="56">SUM(L145:L147)</f>
        <v>3536.2799999999997</v>
      </c>
      <c r="M144" s="108">
        <f t="shared" si="46"/>
        <v>92.455873855831499</v>
      </c>
      <c r="N144" s="108">
        <f t="shared" si="36"/>
        <v>100</v>
      </c>
    </row>
    <row r="145" spans="2:14" x14ac:dyDescent="0.2">
      <c r="B145" s="8"/>
      <c r="C145" s="25"/>
      <c r="D145" s="8"/>
      <c r="E145" s="8"/>
      <c r="F145" s="8">
        <v>32921</v>
      </c>
      <c r="G145" s="8"/>
      <c r="H145" s="31" t="s">
        <v>160</v>
      </c>
      <c r="I145" s="135">
        <v>878.54</v>
      </c>
      <c r="J145" s="46">
        <v>488.63</v>
      </c>
      <c r="K145" s="46">
        <v>488.63</v>
      </c>
      <c r="L145" s="107">
        <v>488.63</v>
      </c>
      <c r="M145" s="108">
        <f t="shared" si="46"/>
        <v>55.618412365970812</v>
      </c>
      <c r="N145" s="108">
        <f t="shared" si="36"/>
        <v>100</v>
      </c>
    </row>
    <row r="146" spans="2:14" x14ac:dyDescent="0.2">
      <c r="B146" s="8"/>
      <c r="C146" s="25"/>
      <c r="D146" s="9"/>
      <c r="E146" s="9"/>
      <c r="F146" s="8">
        <v>32922</v>
      </c>
      <c r="G146" s="8"/>
      <c r="H146" s="31" t="s">
        <v>161</v>
      </c>
      <c r="I146" s="135">
        <v>1932.85</v>
      </c>
      <c r="J146" s="46">
        <v>1932.85</v>
      </c>
      <c r="K146" s="46">
        <v>1932.85</v>
      </c>
      <c r="L146" s="107">
        <v>1932.85</v>
      </c>
      <c r="M146" s="108">
        <f t="shared" si="46"/>
        <v>100</v>
      </c>
      <c r="N146" s="108">
        <f t="shared" si="36"/>
        <v>100</v>
      </c>
    </row>
    <row r="147" spans="2:14" x14ac:dyDescent="0.2">
      <c r="B147" s="8"/>
      <c r="C147" s="8"/>
      <c r="D147" s="9"/>
      <c r="E147" s="9"/>
      <c r="F147" s="8">
        <v>32923</v>
      </c>
      <c r="G147" s="8"/>
      <c r="H147" s="31" t="s">
        <v>162</v>
      </c>
      <c r="I147" s="135">
        <v>1013.44</v>
      </c>
      <c r="J147" s="46">
        <v>1061.78</v>
      </c>
      <c r="K147" s="46">
        <v>1114.8</v>
      </c>
      <c r="L147" s="107">
        <v>1114.8</v>
      </c>
      <c r="M147" s="108">
        <f t="shared" si="46"/>
        <v>110.00157878118091</v>
      </c>
      <c r="N147" s="108">
        <f t="shared" si="36"/>
        <v>100</v>
      </c>
    </row>
    <row r="148" spans="2:14" x14ac:dyDescent="0.2">
      <c r="B148" s="8"/>
      <c r="C148" s="25"/>
      <c r="D148" s="8"/>
      <c r="E148" s="8">
        <v>3293</v>
      </c>
      <c r="F148" s="8" t="s">
        <v>100</v>
      </c>
      <c r="G148" s="8"/>
      <c r="H148" s="31" t="s">
        <v>163</v>
      </c>
      <c r="I148" s="135">
        <v>17.649999999999999</v>
      </c>
      <c r="J148" s="46">
        <v>1000</v>
      </c>
      <c r="K148" s="46">
        <f>K149</f>
        <v>1006.63</v>
      </c>
      <c r="L148" s="107">
        <f t="shared" ref="L148" si="57">L149</f>
        <v>1006.63</v>
      </c>
      <c r="M148" s="108">
        <f t="shared" si="46"/>
        <v>5703.2861189801706</v>
      </c>
      <c r="N148" s="108">
        <f t="shared" si="36"/>
        <v>100</v>
      </c>
    </row>
    <row r="149" spans="2:14" x14ac:dyDescent="0.2">
      <c r="B149" s="8"/>
      <c r="C149" s="25"/>
      <c r="D149" s="8"/>
      <c r="E149" s="8"/>
      <c r="F149" s="8">
        <v>32931</v>
      </c>
      <c r="G149" s="8"/>
      <c r="H149" s="31" t="s">
        <v>163</v>
      </c>
      <c r="I149" s="135">
        <v>17.649999999999999</v>
      </c>
      <c r="J149" s="46">
        <v>1000</v>
      </c>
      <c r="K149" s="46">
        <v>1006.63</v>
      </c>
      <c r="L149" s="107">
        <v>1006.63</v>
      </c>
      <c r="M149" s="108">
        <f t="shared" si="46"/>
        <v>5703.2861189801706</v>
      </c>
      <c r="N149" s="108">
        <f t="shared" si="36"/>
        <v>100</v>
      </c>
    </row>
    <row r="150" spans="2:14" x14ac:dyDescent="0.2">
      <c r="B150" s="8"/>
      <c r="C150" s="25"/>
      <c r="D150" s="8"/>
      <c r="E150" s="8">
        <v>3295</v>
      </c>
      <c r="F150" s="8" t="s">
        <v>100</v>
      </c>
      <c r="G150" s="8"/>
      <c r="H150" s="31" t="s">
        <v>164</v>
      </c>
      <c r="I150" s="135">
        <v>2092.9899999999998</v>
      </c>
      <c r="J150" s="46">
        <v>1431.91</v>
      </c>
      <c r="K150" s="46">
        <f>SUM(K151:K152)</f>
        <v>1431.91</v>
      </c>
      <c r="L150" s="107">
        <f>L152+L151</f>
        <v>1431.91</v>
      </c>
      <c r="M150" s="108">
        <f t="shared" si="46"/>
        <v>68.41456480919642</v>
      </c>
      <c r="N150" s="108">
        <f t="shared" si="36"/>
        <v>100</v>
      </c>
    </row>
    <row r="151" spans="2:14" x14ac:dyDescent="0.2">
      <c r="B151" s="8"/>
      <c r="C151" s="25"/>
      <c r="D151" s="8"/>
      <c r="E151" s="8"/>
      <c r="F151" s="8">
        <v>32952</v>
      </c>
      <c r="G151" s="8"/>
      <c r="H151" s="31" t="s">
        <v>224</v>
      </c>
      <c r="I151" s="135">
        <v>1280.99</v>
      </c>
      <c r="J151" s="46">
        <v>19.91</v>
      </c>
      <c r="K151" s="46">
        <v>19.91</v>
      </c>
      <c r="L151" s="107">
        <v>19.91</v>
      </c>
      <c r="M151" s="108">
        <f t="shared" si="46"/>
        <v>1.5542666219096168</v>
      </c>
      <c r="N151" s="108">
        <f t="shared" si="36"/>
        <v>100</v>
      </c>
    </row>
    <row r="152" spans="2:14" ht="25.5" x14ac:dyDescent="0.2">
      <c r="B152" s="8"/>
      <c r="C152" s="25"/>
      <c r="D152" s="8"/>
      <c r="E152" s="8"/>
      <c r="F152" s="8">
        <v>32955</v>
      </c>
      <c r="G152" s="8"/>
      <c r="H152" s="31" t="s">
        <v>165</v>
      </c>
      <c r="I152" s="135">
        <v>812</v>
      </c>
      <c r="J152" s="46">
        <v>1412</v>
      </c>
      <c r="K152" s="46">
        <v>1412</v>
      </c>
      <c r="L152" s="107">
        <v>1412</v>
      </c>
      <c r="M152" s="108">
        <f t="shared" ref="M152:M169" si="58">L152/I152*100</f>
        <v>173.89162561576356</v>
      </c>
      <c r="N152" s="108">
        <f t="shared" ref="N152:N194" si="59">L152/K152*100</f>
        <v>100</v>
      </c>
    </row>
    <row r="153" spans="2:14" x14ac:dyDescent="0.2">
      <c r="B153" s="8"/>
      <c r="C153" s="25"/>
      <c r="D153" s="8"/>
      <c r="E153" s="8">
        <v>3296</v>
      </c>
      <c r="F153" s="8" t="s">
        <v>100</v>
      </c>
      <c r="G153" s="8"/>
      <c r="H153" s="31" t="s">
        <v>197</v>
      </c>
      <c r="I153" s="135">
        <v>9124.5</v>
      </c>
      <c r="J153" s="46">
        <v>0</v>
      </c>
      <c r="K153" s="46">
        <f>K154</f>
        <v>0</v>
      </c>
      <c r="L153" s="107">
        <f t="shared" ref="L153" si="60">L154</f>
        <v>0</v>
      </c>
      <c r="M153" s="108">
        <f t="shared" si="58"/>
        <v>0</v>
      </c>
      <c r="N153" s="108" t="e">
        <f t="shared" si="59"/>
        <v>#DIV/0!</v>
      </c>
    </row>
    <row r="154" spans="2:14" x14ac:dyDescent="0.2">
      <c r="B154" s="8"/>
      <c r="C154" s="25"/>
      <c r="D154" s="8"/>
      <c r="E154" s="8"/>
      <c r="F154" s="8">
        <v>32961</v>
      </c>
      <c r="G154" s="8"/>
      <c r="H154" s="31" t="s">
        <v>197</v>
      </c>
      <c r="I154" s="135">
        <v>9124.5</v>
      </c>
      <c r="J154" s="46">
        <v>0</v>
      </c>
      <c r="K154" s="46">
        <v>0</v>
      </c>
      <c r="L154" s="107">
        <v>0</v>
      </c>
      <c r="M154" s="108">
        <f t="shared" si="58"/>
        <v>0</v>
      </c>
      <c r="N154" s="108" t="e">
        <f t="shared" si="59"/>
        <v>#DIV/0!</v>
      </c>
    </row>
    <row r="155" spans="2:14" x14ac:dyDescent="0.2">
      <c r="B155" s="8"/>
      <c r="C155" s="8">
        <v>34</v>
      </c>
      <c r="D155" s="9"/>
      <c r="E155" s="9"/>
      <c r="F155" s="9"/>
      <c r="G155" s="9"/>
      <c r="H155" s="8" t="s">
        <v>166</v>
      </c>
      <c r="I155" s="136">
        <v>4553.87</v>
      </c>
      <c r="J155" s="47">
        <v>3619.46</v>
      </c>
      <c r="K155" s="47">
        <f>K156</f>
        <v>3664.46</v>
      </c>
      <c r="L155" s="107">
        <f t="shared" ref="L155" si="61">L156</f>
        <v>3661.27</v>
      </c>
      <c r="M155" s="108">
        <f t="shared" si="58"/>
        <v>80.399089126391402</v>
      </c>
      <c r="N155" s="108">
        <f t="shared" si="59"/>
        <v>99.912947610289109</v>
      </c>
    </row>
    <row r="156" spans="2:14" ht="15" x14ac:dyDescent="0.25">
      <c r="B156" s="8"/>
      <c r="C156" s="8"/>
      <c r="D156" s="8">
        <v>343</v>
      </c>
      <c r="E156" s="8"/>
      <c r="F156" s="8"/>
      <c r="G156" s="8"/>
      <c r="H156" s="8" t="s">
        <v>167</v>
      </c>
      <c r="I156" s="136">
        <v>4553.87</v>
      </c>
      <c r="J156" s="47">
        <v>3619.46</v>
      </c>
      <c r="K156" s="47">
        <f>SUM(K157,K159)</f>
        <v>3664.46</v>
      </c>
      <c r="L156" s="104">
        <f t="shared" ref="L156" si="62">SUM(L157,L159)</f>
        <v>3661.27</v>
      </c>
      <c r="M156" s="108">
        <f t="shared" si="58"/>
        <v>80.399089126391402</v>
      </c>
      <c r="N156" s="108">
        <f t="shared" si="59"/>
        <v>99.912947610289109</v>
      </c>
    </row>
    <row r="157" spans="2:14" x14ac:dyDescent="0.2">
      <c r="B157" s="8"/>
      <c r="C157" s="25"/>
      <c r="D157" s="8"/>
      <c r="E157" s="8">
        <v>3431</v>
      </c>
      <c r="F157" s="8"/>
      <c r="G157" s="8"/>
      <c r="H157" s="31" t="s">
        <v>168</v>
      </c>
      <c r="I157" s="135">
        <v>3497.11</v>
      </c>
      <c r="J157" s="46">
        <v>3600</v>
      </c>
      <c r="K157" s="46">
        <f>K158</f>
        <v>3645</v>
      </c>
      <c r="L157" s="107">
        <f>L158</f>
        <v>3641.81</v>
      </c>
      <c r="M157" s="108">
        <f t="shared" si="58"/>
        <v>104.13770227416353</v>
      </c>
      <c r="N157" s="108">
        <f t="shared" si="59"/>
        <v>99.912482853223594</v>
      </c>
    </row>
    <row r="158" spans="2:14" x14ac:dyDescent="0.2">
      <c r="B158" s="8"/>
      <c r="C158" s="25"/>
      <c r="D158" s="8"/>
      <c r="E158" s="8"/>
      <c r="F158" s="8">
        <v>34312</v>
      </c>
      <c r="G158" s="8"/>
      <c r="H158" s="31" t="s">
        <v>169</v>
      </c>
      <c r="I158" s="135">
        <v>3497.11</v>
      </c>
      <c r="J158" s="46">
        <v>3600</v>
      </c>
      <c r="K158" s="46">
        <v>3645</v>
      </c>
      <c r="L158" s="107">
        <v>3641.81</v>
      </c>
      <c r="M158" s="108">
        <f t="shared" si="58"/>
        <v>104.13770227416353</v>
      </c>
      <c r="N158" s="108">
        <f t="shared" si="59"/>
        <v>99.912482853223594</v>
      </c>
    </row>
    <row r="159" spans="2:14" x14ac:dyDescent="0.2">
      <c r="B159" s="8"/>
      <c r="C159" s="25"/>
      <c r="D159" s="8"/>
      <c r="E159" s="8">
        <v>3433</v>
      </c>
      <c r="F159" s="8"/>
      <c r="G159" s="8"/>
      <c r="H159" s="31" t="s">
        <v>170</v>
      </c>
      <c r="I159" s="135">
        <v>1056.76</v>
      </c>
      <c r="J159" s="46">
        <v>19.46</v>
      </c>
      <c r="K159" s="46">
        <f>SUM(K160:K163)</f>
        <v>19.46</v>
      </c>
      <c r="L159" s="107">
        <f t="shared" ref="L159" si="63">SUM(L160:L163)</f>
        <v>19.46</v>
      </c>
      <c r="M159" s="108">
        <f t="shared" si="58"/>
        <v>1.8414777243650406</v>
      </c>
      <c r="N159" s="108">
        <f t="shared" si="59"/>
        <v>100</v>
      </c>
    </row>
    <row r="160" spans="2:14" x14ac:dyDescent="0.2">
      <c r="B160" s="8"/>
      <c r="C160" s="25"/>
      <c r="D160" s="8"/>
      <c r="E160" s="8"/>
      <c r="F160" s="8">
        <v>34331</v>
      </c>
      <c r="G160" s="8"/>
      <c r="H160" s="31" t="s">
        <v>171</v>
      </c>
      <c r="I160" s="135">
        <v>16.78</v>
      </c>
      <c r="J160" s="46">
        <v>0</v>
      </c>
      <c r="K160" s="46">
        <v>0</v>
      </c>
      <c r="L160" s="107">
        <v>0</v>
      </c>
      <c r="M160" s="108">
        <f t="shared" si="58"/>
        <v>0</v>
      </c>
      <c r="N160" s="108" t="e">
        <f t="shared" si="59"/>
        <v>#DIV/0!</v>
      </c>
    </row>
    <row r="161" spans="2:14" x14ac:dyDescent="0.2">
      <c r="B161" s="8"/>
      <c r="C161" s="25"/>
      <c r="D161" s="8"/>
      <c r="E161" s="8"/>
      <c r="F161" s="8">
        <v>34332</v>
      </c>
      <c r="G161" s="8"/>
      <c r="H161" s="31" t="s">
        <v>172</v>
      </c>
      <c r="I161" s="135">
        <v>58.34</v>
      </c>
      <c r="J161" s="46">
        <v>0</v>
      </c>
      <c r="K161" s="46">
        <v>0</v>
      </c>
      <c r="L161" s="107">
        <v>0</v>
      </c>
      <c r="M161" s="108">
        <f t="shared" si="58"/>
        <v>0</v>
      </c>
      <c r="N161" s="108" t="e">
        <f t="shared" si="59"/>
        <v>#DIV/0!</v>
      </c>
    </row>
    <row r="162" spans="2:14" x14ac:dyDescent="0.2">
      <c r="B162" s="8"/>
      <c r="C162" s="25"/>
      <c r="D162" s="8"/>
      <c r="E162" s="8"/>
      <c r="F162" s="8">
        <v>34333</v>
      </c>
      <c r="G162" s="8"/>
      <c r="H162" s="31" t="s">
        <v>233</v>
      </c>
      <c r="I162" s="135">
        <v>223.98</v>
      </c>
      <c r="J162" s="52">
        <v>19.46</v>
      </c>
      <c r="K162" s="46">
        <v>19.46</v>
      </c>
      <c r="L162" s="107">
        <v>19.46</v>
      </c>
      <c r="M162" s="108">
        <f t="shared" si="58"/>
        <v>8.6882757389052596</v>
      </c>
      <c r="N162" s="108">
        <f t="shared" si="59"/>
        <v>100</v>
      </c>
    </row>
    <row r="163" spans="2:14" x14ac:dyDescent="0.2">
      <c r="B163" s="8"/>
      <c r="C163" s="25"/>
      <c r="D163" s="8"/>
      <c r="E163" s="8"/>
      <c r="F163" s="8">
        <v>34339</v>
      </c>
      <c r="G163" s="8"/>
      <c r="H163" s="31" t="s">
        <v>173</v>
      </c>
      <c r="I163" s="135">
        <v>757.66</v>
      </c>
      <c r="J163" s="52">
        <v>0</v>
      </c>
      <c r="K163" s="46">
        <v>0</v>
      </c>
      <c r="L163" s="107">
        <v>0</v>
      </c>
      <c r="M163" s="108">
        <f t="shared" si="58"/>
        <v>0</v>
      </c>
      <c r="N163" s="108" t="e">
        <f t="shared" si="59"/>
        <v>#DIV/0!</v>
      </c>
    </row>
    <row r="164" spans="2:14" ht="28.5" x14ac:dyDescent="0.25">
      <c r="B164" s="8"/>
      <c r="C164" s="8">
        <v>37</v>
      </c>
      <c r="D164" s="9"/>
      <c r="E164" s="9"/>
      <c r="F164" s="9"/>
      <c r="G164" s="9"/>
      <c r="H164" s="111" t="s">
        <v>189</v>
      </c>
      <c r="I164" s="136">
        <v>4380.68</v>
      </c>
      <c r="J164" s="96">
        <v>3683.93</v>
      </c>
      <c r="K164" s="96">
        <f>K165</f>
        <v>3683.93</v>
      </c>
      <c r="L164" s="104">
        <f t="shared" ref="L164" si="64">L165</f>
        <v>3683.93</v>
      </c>
      <c r="M164" s="108">
        <f t="shared" si="58"/>
        <v>84.094935032917249</v>
      </c>
      <c r="N164" s="108">
        <f t="shared" si="59"/>
        <v>100</v>
      </c>
    </row>
    <row r="165" spans="2:14" ht="15" x14ac:dyDescent="0.25">
      <c r="B165" s="8"/>
      <c r="C165" s="8"/>
      <c r="D165" s="8">
        <v>372</v>
      </c>
      <c r="E165" s="8"/>
      <c r="F165" s="8"/>
      <c r="G165" s="8"/>
      <c r="H165" s="112" t="s">
        <v>190</v>
      </c>
      <c r="I165" s="136">
        <v>4380.68</v>
      </c>
      <c r="J165" s="96">
        <v>3683.93</v>
      </c>
      <c r="K165" s="96">
        <f>SUM(K166,K168)</f>
        <v>3683.93</v>
      </c>
      <c r="L165" s="104">
        <f t="shared" ref="L165" si="65">SUM(L166,L168)</f>
        <v>3683.93</v>
      </c>
      <c r="M165" s="108">
        <f t="shared" si="58"/>
        <v>84.094935032917249</v>
      </c>
      <c r="N165" s="108">
        <f t="shared" si="59"/>
        <v>100</v>
      </c>
    </row>
    <row r="166" spans="2:14" x14ac:dyDescent="0.2">
      <c r="B166" s="8"/>
      <c r="C166" s="25"/>
      <c r="D166" s="8"/>
      <c r="E166" s="8">
        <v>3721</v>
      </c>
      <c r="F166" s="8"/>
      <c r="G166" s="8"/>
      <c r="H166" s="113" t="s">
        <v>191</v>
      </c>
      <c r="I166" s="135">
        <v>4346.88</v>
      </c>
      <c r="J166" s="52">
        <v>3625.93</v>
      </c>
      <c r="K166" s="52">
        <f>K167</f>
        <v>3625.93</v>
      </c>
      <c r="L166" s="107">
        <f t="shared" ref="L166" si="66">L167</f>
        <v>3625.93</v>
      </c>
      <c r="M166" s="108">
        <f t="shared" si="58"/>
        <v>83.414541004122484</v>
      </c>
      <c r="N166" s="108">
        <f t="shared" si="59"/>
        <v>100</v>
      </c>
    </row>
    <row r="167" spans="2:14" x14ac:dyDescent="0.2">
      <c r="B167" s="8"/>
      <c r="C167" s="25"/>
      <c r="D167" s="8"/>
      <c r="E167" s="8"/>
      <c r="F167" s="8">
        <v>37212</v>
      </c>
      <c r="G167" s="8"/>
      <c r="H167" s="31" t="s">
        <v>192</v>
      </c>
      <c r="I167" s="135">
        <v>4346.88</v>
      </c>
      <c r="J167" s="52">
        <v>3625.93</v>
      </c>
      <c r="K167" s="52">
        <v>3625.93</v>
      </c>
      <c r="L167" s="107">
        <v>3625.93</v>
      </c>
      <c r="M167" s="108">
        <f t="shared" si="58"/>
        <v>83.414541004122484</v>
      </c>
      <c r="N167" s="108">
        <f t="shared" si="59"/>
        <v>100</v>
      </c>
    </row>
    <row r="168" spans="2:14" x14ac:dyDescent="0.2">
      <c r="B168" s="8"/>
      <c r="C168" s="25"/>
      <c r="D168" s="8"/>
      <c r="E168" s="8">
        <v>3722</v>
      </c>
      <c r="F168" s="8"/>
      <c r="G168" s="8"/>
      <c r="H168" s="113" t="s">
        <v>193</v>
      </c>
      <c r="I168" s="135">
        <v>33.799999999999997</v>
      </c>
      <c r="J168" s="46">
        <v>58</v>
      </c>
      <c r="K168" s="96">
        <f>K169</f>
        <v>58</v>
      </c>
      <c r="L168" s="107">
        <f t="shared" ref="L168" si="67">L169</f>
        <v>58</v>
      </c>
      <c r="M168" s="108">
        <f t="shared" si="58"/>
        <v>171.59763313609469</v>
      </c>
      <c r="N168" s="108">
        <f t="shared" si="59"/>
        <v>100</v>
      </c>
    </row>
    <row r="169" spans="2:14" x14ac:dyDescent="0.2">
      <c r="B169" s="8"/>
      <c r="C169" s="25"/>
      <c r="D169" s="8"/>
      <c r="E169" s="8"/>
      <c r="F169" s="8">
        <v>37229</v>
      </c>
      <c r="G169" s="8"/>
      <c r="H169" s="31" t="s">
        <v>194</v>
      </c>
      <c r="I169" s="135">
        <v>33.799999999999997</v>
      </c>
      <c r="J169" s="46">
        <v>58</v>
      </c>
      <c r="K169" s="52">
        <v>58</v>
      </c>
      <c r="L169" s="107">
        <v>58</v>
      </c>
      <c r="M169" s="108">
        <f t="shared" si="58"/>
        <v>171.59763313609469</v>
      </c>
      <c r="N169" s="108">
        <f t="shared" si="59"/>
        <v>100</v>
      </c>
    </row>
    <row r="170" spans="2:14" s="106" customFormat="1" ht="15" x14ac:dyDescent="0.25">
      <c r="B170" s="10">
        <v>4</v>
      </c>
      <c r="C170" s="10"/>
      <c r="D170" s="10"/>
      <c r="E170" s="10"/>
      <c r="F170" s="10"/>
      <c r="G170" s="10"/>
      <c r="H170" s="134" t="s">
        <v>6</v>
      </c>
      <c r="I170" s="136">
        <v>109307.96</v>
      </c>
      <c r="J170" s="47">
        <v>19490</v>
      </c>
      <c r="K170" s="47">
        <f>SUM(K174+K191)</f>
        <v>19490</v>
      </c>
      <c r="L170" s="104">
        <f>SUM(L171,L174,L191)</f>
        <v>19489.39</v>
      </c>
      <c r="M170" s="105" t="e">
        <f>L170/#REF!*100</f>
        <v>#REF!</v>
      </c>
      <c r="N170" s="105">
        <f t="shared" si="59"/>
        <v>99.996870189840934</v>
      </c>
    </row>
    <row r="171" spans="2:14" s="106" customFormat="1" ht="25.5" x14ac:dyDescent="0.25">
      <c r="B171" s="7"/>
      <c r="C171" s="7">
        <v>41</v>
      </c>
      <c r="D171" s="7"/>
      <c r="E171" s="7"/>
      <c r="F171" s="7"/>
      <c r="G171" s="7"/>
      <c r="H171" s="23" t="s">
        <v>7</v>
      </c>
      <c r="I171" s="136">
        <v>0</v>
      </c>
      <c r="J171" s="47">
        <v>0</v>
      </c>
      <c r="K171" s="47">
        <v>0</v>
      </c>
      <c r="L171" s="104">
        <v>0</v>
      </c>
      <c r="M171" s="105" t="e">
        <f>L171/#REF!*100</f>
        <v>#REF!</v>
      </c>
      <c r="N171" s="105" t="e">
        <f t="shared" si="59"/>
        <v>#DIV/0!</v>
      </c>
    </row>
    <row r="172" spans="2:14" x14ac:dyDescent="0.2">
      <c r="B172" s="11"/>
      <c r="C172" s="11"/>
      <c r="D172" s="8">
        <v>411</v>
      </c>
      <c r="E172" s="8"/>
      <c r="F172" s="8"/>
      <c r="G172" s="8"/>
      <c r="H172" s="8" t="s">
        <v>41</v>
      </c>
      <c r="I172" s="135">
        <v>0</v>
      </c>
      <c r="J172" s="46">
        <v>0</v>
      </c>
      <c r="K172" s="46">
        <v>0</v>
      </c>
      <c r="L172" s="107">
        <v>0</v>
      </c>
      <c r="M172" s="108" t="e">
        <f>L172/#REF!*100</f>
        <v>#REF!</v>
      </c>
      <c r="N172" s="108" t="e">
        <f t="shared" si="59"/>
        <v>#DIV/0!</v>
      </c>
    </row>
    <row r="173" spans="2:14" x14ac:dyDescent="0.2">
      <c r="B173" s="11"/>
      <c r="C173" s="11"/>
      <c r="D173" s="8"/>
      <c r="E173" s="8">
        <v>4111</v>
      </c>
      <c r="F173" s="8">
        <v>4111</v>
      </c>
      <c r="G173" s="8"/>
      <c r="H173" s="8" t="s">
        <v>42</v>
      </c>
      <c r="I173" s="135">
        <v>0</v>
      </c>
      <c r="J173" s="46">
        <v>0</v>
      </c>
      <c r="K173" s="46">
        <v>0</v>
      </c>
      <c r="L173" s="107">
        <v>0</v>
      </c>
      <c r="M173" s="108" t="e">
        <f>L173/#REF!*100</f>
        <v>#REF!</v>
      </c>
      <c r="N173" s="108" t="e">
        <f t="shared" si="59"/>
        <v>#DIV/0!</v>
      </c>
    </row>
    <row r="174" spans="2:14" s="106" customFormat="1" ht="25.5" x14ac:dyDescent="0.25">
      <c r="B174" s="7"/>
      <c r="C174" s="7">
        <v>42</v>
      </c>
      <c r="D174" s="7"/>
      <c r="E174" s="7"/>
      <c r="F174" s="7"/>
      <c r="G174" s="7"/>
      <c r="H174" s="23" t="s">
        <v>174</v>
      </c>
      <c r="I174" s="136">
        <v>66496.710000000006</v>
      </c>
      <c r="J174" s="47">
        <v>19490</v>
      </c>
      <c r="K174" s="47">
        <f>SUM(K175+K191)</f>
        <v>19490</v>
      </c>
      <c r="L174" s="104">
        <f t="shared" ref="L174" si="68">L175</f>
        <v>19489.39</v>
      </c>
      <c r="M174" s="105">
        <f>L174/I170*100</f>
        <v>17.82979940344692</v>
      </c>
      <c r="N174" s="105">
        <f t="shared" si="59"/>
        <v>99.996870189840934</v>
      </c>
    </row>
    <row r="175" spans="2:14" ht="15" x14ac:dyDescent="0.25">
      <c r="B175" s="11"/>
      <c r="C175" s="11"/>
      <c r="D175" s="8">
        <v>422</v>
      </c>
      <c r="E175" s="8"/>
      <c r="F175" s="8"/>
      <c r="G175" s="8"/>
      <c r="H175" s="8" t="s">
        <v>175</v>
      </c>
      <c r="I175" s="136">
        <v>66496.710000000006</v>
      </c>
      <c r="J175" s="47">
        <v>19490</v>
      </c>
      <c r="K175" s="47">
        <f>SUM(K176,K179,K182,K185,K187,K189)</f>
        <v>19490</v>
      </c>
      <c r="L175" s="104">
        <f>SUM(L176,L179,L185,L187,L189,L182)</f>
        <v>19489.39</v>
      </c>
      <c r="M175" s="108" t="e">
        <f>L175/I171*100</f>
        <v>#DIV/0!</v>
      </c>
      <c r="N175" s="108">
        <f t="shared" si="59"/>
        <v>99.996870189840934</v>
      </c>
    </row>
    <row r="176" spans="2:14" x14ac:dyDescent="0.2">
      <c r="B176" s="11"/>
      <c r="C176" s="11"/>
      <c r="D176" s="8"/>
      <c r="E176" s="8">
        <v>4221</v>
      </c>
      <c r="F176" s="8"/>
      <c r="G176" s="8"/>
      <c r="H176" s="8" t="s">
        <v>176</v>
      </c>
      <c r="I176" s="135">
        <v>0</v>
      </c>
      <c r="J176" s="46">
        <v>2563</v>
      </c>
      <c r="K176" s="46">
        <f>K178+K177</f>
        <v>2563</v>
      </c>
      <c r="L176" s="46">
        <f>L178+L177</f>
        <v>2562.64</v>
      </c>
      <c r="M176" s="108" t="e">
        <f>L176/I172*100</f>
        <v>#DIV/0!</v>
      </c>
      <c r="N176" s="108">
        <f t="shared" si="59"/>
        <v>99.985953960202878</v>
      </c>
    </row>
    <row r="177" spans="2:14" x14ac:dyDescent="0.2">
      <c r="B177" s="11"/>
      <c r="C177" s="11"/>
      <c r="D177" s="8"/>
      <c r="E177" s="8"/>
      <c r="F177" s="12">
        <v>42211</v>
      </c>
      <c r="G177" s="8"/>
      <c r="H177" s="12" t="s">
        <v>246</v>
      </c>
      <c r="I177" s="135">
        <v>0</v>
      </c>
      <c r="J177" s="46">
        <v>522</v>
      </c>
      <c r="K177" s="46">
        <v>522</v>
      </c>
      <c r="L177" s="107">
        <v>521.92999999999995</v>
      </c>
      <c r="M177" s="108"/>
      <c r="N177" s="108">
        <f t="shared" si="59"/>
        <v>99.986590038314176</v>
      </c>
    </row>
    <row r="178" spans="2:14" x14ac:dyDescent="0.2">
      <c r="B178" s="11"/>
      <c r="C178" s="11"/>
      <c r="D178" s="8"/>
      <c r="E178" s="8"/>
      <c r="F178" s="8">
        <v>42212</v>
      </c>
      <c r="G178" s="8"/>
      <c r="H178" s="8" t="s">
        <v>177</v>
      </c>
      <c r="I178" s="135">
        <v>0</v>
      </c>
      <c r="J178" s="46">
        <v>2041</v>
      </c>
      <c r="K178" s="46">
        <v>2041</v>
      </c>
      <c r="L178" s="107">
        <v>2040.71</v>
      </c>
      <c r="M178" s="108">
        <f>L178/I174*100</f>
        <v>3.0688886713342658</v>
      </c>
      <c r="N178" s="108">
        <f t="shared" si="59"/>
        <v>99.985791278784902</v>
      </c>
    </row>
    <row r="179" spans="2:14" x14ac:dyDescent="0.2">
      <c r="B179" s="11"/>
      <c r="C179" s="11"/>
      <c r="D179" s="8"/>
      <c r="E179" s="8">
        <v>4222</v>
      </c>
      <c r="F179" s="8"/>
      <c r="G179" s="8"/>
      <c r="H179" s="8" t="s">
        <v>178</v>
      </c>
      <c r="I179" s="135">
        <v>891.88</v>
      </c>
      <c r="J179" s="46">
        <v>0</v>
      </c>
      <c r="K179" s="46">
        <v>0</v>
      </c>
      <c r="L179" s="107">
        <f>L181+L180</f>
        <v>0</v>
      </c>
      <c r="M179" s="108">
        <f>L179/I175*100</f>
        <v>0</v>
      </c>
      <c r="N179" s="108" t="e">
        <f t="shared" si="59"/>
        <v>#DIV/0!</v>
      </c>
    </row>
    <row r="180" spans="2:14" x14ac:dyDescent="0.2">
      <c r="B180" s="11"/>
      <c r="C180" s="11"/>
      <c r="D180" s="8"/>
      <c r="E180" s="8"/>
      <c r="F180" s="8">
        <v>42221</v>
      </c>
      <c r="G180" s="8"/>
      <c r="H180" s="8" t="s">
        <v>225</v>
      </c>
      <c r="I180" s="135">
        <v>445</v>
      </c>
      <c r="J180" s="46">
        <v>0</v>
      </c>
      <c r="K180" s="46">
        <v>0</v>
      </c>
      <c r="L180" s="107">
        <v>0</v>
      </c>
      <c r="M180" s="108" t="e">
        <f>L180/I176*100</f>
        <v>#DIV/0!</v>
      </c>
      <c r="N180" s="108" t="e">
        <f t="shared" si="59"/>
        <v>#DIV/0!</v>
      </c>
    </row>
    <row r="181" spans="2:14" x14ac:dyDescent="0.2">
      <c r="B181" s="11"/>
      <c r="C181" s="11"/>
      <c r="D181" s="8"/>
      <c r="E181" s="8"/>
      <c r="F181" s="8">
        <v>42229</v>
      </c>
      <c r="G181" s="8"/>
      <c r="H181" s="8" t="s">
        <v>179</v>
      </c>
      <c r="I181" s="135">
        <v>446.88</v>
      </c>
      <c r="J181" s="46">
        <v>0</v>
      </c>
      <c r="K181" s="46">
        <v>0</v>
      </c>
      <c r="L181" s="107">
        <v>0</v>
      </c>
      <c r="M181" s="108" t="e">
        <f t="shared" ref="M181:M194" si="69">L181/I178*100</f>
        <v>#DIV/0!</v>
      </c>
      <c r="N181" s="108" t="e">
        <f t="shared" si="59"/>
        <v>#DIV/0!</v>
      </c>
    </row>
    <row r="182" spans="2:14" x14ac:dyDescent="0.2">
      <c r="B182" s="11"/>
      <c r="C182" s="11"/>
      <c r="D182" s="8"/>
      <c r="E182" s="8">
        <v>4223</v>
      </c>
      <c r="F182" s="8"/>
      <c r="G182" s="8"/>
      <c r="H182" s="8" t="s">
        <v>220</v>
      </c>
      <c r="I182" s="135">
        <v>0</v>
      </c>
      <c r="J182" s="46">
        <v>0</v>
      </c>
      <c r="K182" s="46">
        <f>K184+K183</f>
        <v>0</v>
      </c>
      <c r="L182" s="107">
        <f t="shared" ref="L182" si="70">L184+L183</f>
        <v>0</v>
      </c>
      <c r="M182" s="108">
        <f t="shared" si="69"/>
        <v>0</v>
      </c>
      <c r="N182" s="108" t="e">
        <f t="shared" si="59"/>
        <v>#DIV/0!</v>
      </c>
    </row>
    <row r="183" spans="2:14" x14ac:dyDescent="0.2">
      <c r="B183" s="11"/>
      <c r="C183" s="11"/>
      <c r="D183" s="8"/>
      <c r="E183" s="8"/>
      <c r="F183" s="8">
        <v>42231</v>
      </c>
      <c r="G183" s="8"/>
      <c r="H183" s="8" t="s">
        <v>219</v>
      </c>
      <c r="I183" s="135">
        <v>0</v>
      </c>
      <c r="J183" s="46">
        <v>0</v>
      </c>
      <c r="K183" s="46">
        <v>0</v>
      </c>
      <c r="L183" s="107">
        <v>0</v>
      </c>
      <c r="M183" s="108">
        <f t="shared" si="69"/>
        <v>0</v>
      </c>
      <c r="N183" s="108" t="e">
        <f t="shared" si="59"/>
        <v>#DIV/0!</v>
      </c>
    </row>
    <row r="184" spans="2:14" x14ac:dyDescent="0.2">
      <c r="B184" s="11"/>
      <c r="C184" s="11"/>
      <c r="D184" s="8"/>
      <c r="E184" s="8"/>
      <c r="F184" s="8">
        <v>42239</v>
      </c>
      <c r="G184" s="8"/>
      <c r="H184" s="8" t="s">
        <v>221</v>
      </c>
      <c r="I184" s="135">
        <v>0</v>
      </c>
      <c r="J184" s="46">
        <v>0</v>
      </c>
      <c r="K184" s="46">
        <v>0</v>
      </c>
      <c r="L184" s="107">
        <v>0</v>
      </c>
      <c r="M184" s="108">
        <f t="shared" si="69"/>
        <v>0</v>
      </c>
      <c r="N184" s="108" t="e">
        <f t="shared" si="59"/>
        <v>#DIV/0!</v>
      </c>
    </row>
    <row r="185" spans="2:14" x14ac:dyDescent="0.2">
      <c r="B185" s="11"/>
      <c r="C185" s="11"/>
      <c r="D185" s="8"/>
      <c r="E185" s="8">
        <v>4224</v>
      </c>
      <c r="F185" s="8"/>
      <c r="G185" s="8"/>
      <c r="H185" s="8" t="s">
        <v>180</v>
      </c>
      <c r="I185" s="135">
        <v>1741.65</v>
      </c>
      <c r="J185" s="46">
        <v>0</v>
      </c>
      <c r="K185" s="46">
        <f>K186</f>
        <v>0</v>
      </c>
      <c r="L185" s="107">
        <f t="shared" ref="L185" si="71">L186</f>
        <v>0</v>
      </c>
      <c r="M185" s="108" t="e">
        <f t="shared" si="69"/>
        <v>#DIV/0!</v>
      </c>
      <c r="N185" s="108" t="e">
        <f t="shared" si="59"/>
        <v>#DIV/0!</v>
      </c>
    </row>
    <row r="186" spans="2:14" x14ac:dyDescent="0.2">
      <c r="B186" s="11"/>
      <c r="C186" s="11"/>
      <c r="D186" s="8"/>
      <c r="E186" s="8"/>
      <c r="F186" s="8">
        <v>42241</v>
      </c>
      <c r="G186" s="8"/>
      <c r="H186" s="8" t="s">
        <v>181</v>
      </c>
      <c r="I186" s="135">
        <v>1741.65</v>
      </c>
      <c r="J186" s="46">
        <v>0</v>
      </c>
      <c r="K186" s="46">
        <v>0</v>
      </c>
      <c r="L186" s="107">
        <v>0</v>
      </c>
      <c r="M186" s="108" t="e">
        <f t="shared" si="69"/>
        <v>#DIV/0!</v>
      </c>
      <c r="N186" s="108" t="e">
        <f t="shared" si="59"/>
        <v>#DIV/0!</v>
      </c>
    </row>
    <row r="187" spans="2:14" x14ac:dyDescent="0.2">
      <c r="B187" s="11"/>
      <c r="C187" s="11"/>
      <c r="D187" s="8"/>
      <c r="E187" s="8">
        <v>4225</v>
      </c>
      <c r="F187" s="8"/>
      <c r="G187" s="8"/>
      <c r="H187" s="8" t="s">
        <v>182</v>
      </c>
      <c r="I187" s="135">
        <v>0</v>
      </c>
      <c r="J187" s="46">
        <v>0</v>
      </c>
      <c r="K187" s="46">
        <f>K188</f>
        <v>0</v>
      </c>
      <c r="L187" s="107">
        <f t="shared" ref="L187" si="72">L188</f>
        <v>0</v>
      </c>
      <c r="M187" s="108" t="e">
        <f t="shared" si="69"/>
        <v>#DIV/0!</v>
      </c>
      <c r="N187" s="108" t="e">
        <f t="shared" si="59"/>
        <v>#DIV/0!</v>
      </c>
    </row>
    <row r="188" spans="2:14" x14ac:dyDescent="0.2">
      <c r="B188" s="11"/>
      <c r="C188" s="11"/>
      <c r="D188" s="8"/>
      <c r="E188" s="8"/>
      <c r="F188" s="8">
        <v>42259</v>
      </c>
      <c r="G188" s="8"/>
      <c r="H188" s="8" t="s">
        <v>183</v>
      </c>
      <c r="I188" s="135">
        <v>0</v>
      </c>
      <c r="J188" s="46">
        <v>0</v>
      </c>
      <c r="K188" s="46">
        <v>0</v>
      </c>
      <c r="L188" s="107">
        <v>0</v>
      </c>
      <c r="M188" s="108">
        <f t="shared" si="69"/>
        <v>0</v>
      </c>
      <c r="N188" s="108" t="e">
        <f t="shared" si="59"/>
        <v>#DIV/0!</v>
      </c>
    </row>
    <row r="189" spans="2:14" x14ac:dyDescent="0.2">
      <c r="B189" s="11"/>
      <c r="C189" s="11"/>
      <c r="D189" s="8"/>
      <c r="E189" s="8">
        <v>4227</v>
      </c>
      <c r="F189" s="8"/>
      <c r="G189" s="8"/>
      <c r="H189" s="8" t="s">
        <v>184</v>
      </c>
      <c r="I189" s="135">
        <v>63863.18</v>
      </c>
      <c r="J189" s="46">
        <v>16927</v>
      </c>
      <c r="K189" s="46">
        <f>K190</f>
        <v>16927</v>
      </c>
      <c r="L189" s="107">
        <f t="shared" ref="L189" si="73">L190</f>
        <v>16926.75</v>
      </c>
      <c r="M189" s="108">
        <f t="shared" si="69"/>
        <v>971.88011368529828</v>
      </c>
      <c r="N189" s="108">
        <f t="shared" si="59"/>
        <v>99.998523069652038</v>
      </c>
    </row>
    <row r="190" spans="2:14" x14ac:dyDescent="0.2">
      <c r="B190" s="11"/>
      <c r="C190" s="11"/>
      <c r="D190" s="8"/>
      <c r="E190" s="8"/>
      <c r="F190" s="8">
        <v>42273</v>
      </c>
      <c r="G190" s="8"/>
      <c r="H190" s="8" t="s">
        <v>185</v>
      </c>
      <c r="I190" s="135">
        <v>63863.18</v>
      </c>
      <c r="J190" s="97">
        <v>16927</v>
      </c>
      <c r="K190" s="46">
        <v>16927</v>
      </c>
      <c r="L190" s="107">
        <v>16926.75</v>
      </c>
      <c r="M190" s="108" t="e">
        <f t="shared" si="69"/>
        <v>#DIV/0!</v>
      </c>
      <c r="N190" s="108">
        <f t="shared" si="59"/>
        <v>99.998523069652038</v>
      </c>
    </row>
    <row r="191" spans="2:14" s="106" customFormat="1" ht="25.5" x14ac:dyDescent="0.25">
      <c r="B191" s="7"/>
      <c r="C191" s="7">
        <v>45</v>
      </c>
      <c r="D191" s="7"/>
      <c r="E191" s="7"/>
      <c r="F191" s="7"/>
      <c r="G191" s="7"/>
      <c r="H191" s="23" t="s">
        <v>186</v>
      </c>
      <c r="I191" s="136">
        <v>42811.25</v>
      </c>
      <c r="J191" s="140">
        <v>0</v>
      </c>
      <c r="K191" s="47">
        <f t="shared" ref="K191:K192" si="74">SUM(K192)</f>
        <v>0</v>
      </c>
      <c r="L191" s="104">
        <v>0</v>
      </c>
      <c r="M191" s="105" t="e">
        <f t="shared" si="69"/>
        <v>#DIV/0!</v>
      </c>
      <c r="N191" s="105" t="e">
        <f t="shared" si="59"/>
        <v>#DIV/0!</v>
      </c>
    </row>
    <row r="192" spans="2:14" x14ac:dyDescent="0.2">
      <c r="B192" s="11"/>
      <c r="C192" s="11"/>
      <c r="D192" s="8">
        <v>451</v>
      </c>
      <c r="E192" s="8"/>
      <c r="F192" s="8"/>
      <c r="G192" s="8"/>
      <c r="H192" s="8" t="s">
        <v>187</v>
      </c>
      <c r="I192" s="135">
        <v>42811.25</v>
      </c>
      <c r="J192" s="108">
        <v>0</v>
      </c>
      <c r="K192" s="46">
        <f t="shared" si="74"/>
        <v>0</v>
      </c>
      <c r="L192" s="107">
        <v>0</v>
      </c>
      <c r="M192" s="108">
        <f t="shared" si="69"/>
        <v>0</v>
      </c>
      <c r="N192" s="108" t="e">
        <f t="shared" si="59"/>
        <v>#DIV/0!</v>
      </c>
    </row>
    <row r="193" spans="2:14" x14ac:dyDescent="0.2">
      <c r="B193" s="11"/>
      <c r="C193" s="11"/>
      <c r="D193" s="8"/>
      <c r="E193" s="8">
        <v>4511</v>
      </c>
      <c r="F193" s="8"/>
      <c r="G193" s="8"/>
      <c r="H193" s="8" t="s">
        <v>187</v>
      </c>
      <c r="I193" s="135">
        <v>42811.25</v>
      </c>
      <c r="J193" s="108">
        <v>0</v>
      </c>
      <c r="K193" s="46">
        <v>0</v>
      </c>
      <c r="L193" s="107">
        <v>0</v>
      </c>
      <c r="M193" s="108">
        <f t="shared" si="69"/>
        <v>0</v>
      </c>
      <c r="N193" s="108" t="e">
        <f t="shared" si="59"/>
        <v>#DIV/0!</v>
      </c>
    </row>
    <row r="194" spans="2:14" x14ac:dyDescent="0.2">
      <c r="B194" s="11"/>
      <c r="C194" s="11"/>
      <c r="D194" s="8"/>
      <c r="E194" s="8"/>
      <c r="F194" s="8">
        <v>45111</v>
      </c>
      <c r="G194" s="8"/>
      <c r="H194" s="8" t="s">
        <v>187</v>
      </c>
      <c r="I194" s="135">
        <v>42811.25</v>
      </c>
      <c r="J194" s="133">
        <v>0</v>
      </c>
      <c r="K194" s="46">
        <v>0</v>
      </c>
      <c r="L194" s="107">
        <v>0</v>
      </c>
      <c r="M194" s="108">
        <f t="shared" si="69"/>
        <v>0</v>
      </c>
      <c r="N194" s="108" t="e">
        <f t="shared" si="59"/>
        <v>#DIV/0!</v>
      </c>
    </row>
    <row r="195" spans="2:14" x14ac:dyDescent="0.2">
      <c r="J195" s="132"/>
    </row>
  </sheetData>
  <mergeCells count="7">
    <mergeCell ref="B8:H8"/>
    <mergeCell ref="B9:H9"/>
    <mergeCell ref="B53:H53"/>
    <mergeCell ref="B54:H54"/>
    <mergeCell ref="B2:N2"/>
    <mergeCell ref="B4:N4"/>
    <mergeCell ref="B6:N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62"/>
  <sheetViews>
    <sheetView topLeftCell="A16" zoomScale="85" zoomScaleNormal="85" workbookViewId="0">
      <selection activeCell="B33" sqref="B33:H3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  <col min="12" max="12" width="12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71" t="s">
        <v>52</v>
      </c>
      <c r="C2" s="171"/>
      <c r="D2" s="171"/>
      <c r="E2" s="171"/>
      <c r="F2" s="171"/>
      <c r="G2" s="171"/>
      <c r="H2" s="17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2" t="s">
        <v>8</v>
      </c>
      <c r="C4" s="161" t="s">
        <v>271</v>
      </c>
      <c r="D4" s="42" t="s">
        <v>263</v>
      </c>
      <c r="E4" s="42" t="s">
        <v>264</v>
      </c>
      <c r="F4" s="161" t="s">
        <v>272</v>
      </c>
      <c r="G4" s="42" t="s">
        <v>23</v>
      </c>
      <c r="H4" s="42" t="s">
        <v>63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25</v>
      </c>
      <c r="H5" s="42" t="s">
        <v>26</v>
      </c>
    </row>
    <row r="6" spans="2:8" s="36" customFormat="1" x14ac:dyDescent="0.25">
      <c r="B6" s="162" t="s">
        <v>51</v>
      </c>
      <c r="C6" s="163">
        <v>1569058.61</v>
      </c>
      <c r="D6" s="163">
        <f>SUM(D7,D17,D24,D29)</f>
        <v>1546748.91</v>
      </c>
      <c r="E6" s="163">
        <f t="shared" ref="E6:F6" si="0">SUM(E7,E17,E24,E29)</f>
        <v>1546748.91</v>
      </c>
      <c r="F6" s="164">
        <f t="shared" si="0"/>
        <v>1548185.2299999997</v>
      </c>
      <c r="G6" s="149">
        <f>F6/C6*100</f>
        <v>98.669687679799267</v>
      </c>
      <c r="H6" s="149">
        <f>F6/E6*100</f>
        <v>100.09286057942009</v>
      </c>
    </row>
    <row r="7" spans="2:8" s="36" customFormat="1" x14ac:dyDescent="0.25">
      <c r="B7" s="7" t="s">
        <v>49</v>
      </c>
      <c r="C7" s="47">
        <v>295000</v>
      </c>
      <c r="D7" s="47">
        <f t="shared" ref="D7:E7" si="1">D8</f>
        <v>245000</v>
      </c>
      <c r="E7" s="47">
        <f t="shared" si="1"/>
        <v>245000</v>
      </c>
      <c r="F7" s="49">
        <v>245000</v>
      </c>
      <c r="G7" s="49">
        <f>F7/C7*100</f>
        <v>83.050847457627114</v>
      </c>
      <c r="H7" s="49">
        <f>F7/E7*100</f>
        <v>100</v>
      </c>
    </row>
    <row r="8" spans="2:8" x14ac:dyDescent="0.25">
      <c r="B8" s="34" t="s">
        <v>48</v>
      </c>
      <c r="C8" s="48">
        <v>295000</v>
      </c>
      <c r="D8" s="46">
        <f t="shared" ref="D8" si="2">D9+D10</f>
        <v>245000</v>
      </c>
      <c r="E8" s="46">
        <v>245000</v>
      </c>
      <c r="F8" s="48">
        <v>245000</v>
      </c>
      <c r="G8" s="48">
        <f>F8/C8*100</f>
        <v>83.050847457627114</v>
      </c>
      <c r="H8" s="48">
        <f>F8/E8*100</f>
        <v>100</v>
      </c>
    </row>
    <row r="9" spans="2:8" x14ac:dyDescent="0.25">
      <c r="B9" s="95" t="s">
        <v>242</v>
      </c>
      <c r="C9" s="48">
        <v>0</v>
      </c>
      <c r="D9" s="54">
        <v>0</v>
      </c>
      <c r="E9" s="46">
        <v>0</v>
      </c>
      <c r="F9" s="48">
        <v>0</v>
      </c>
      <c r="G9" s="48" t="e">
        <f>F9/C9*100</f>
        <v>#DIV/0!</v>
      </c>
      <c r="H9" s="48" t="e">
        <f>F9/E9*100</f>
        <v>#DIV/0!</v>
      </c>
    </row>
    <row r="10" spans="2:8" x14ac:dyDescent="0.25">
      <c r="B10" s="95" t="s">
        <v>267</v>
      </c>
      <c r="C10" s="46">
        <v>295000</v>
      </c>
      <c r="D10" s="46">
        <v>245000</v>
      </c>
      <c r="E10" s="46">
        <v>245000</v>
      </c>
      <c r="F10" s="48">
        <v>245000</v>
      </c>
      <c r="G10" s="48">
        <f>F10/C10*100</f>
        <v>83.050847457627114</v>
      </c>
      <c r="H10" s="48">
        <f>F10/E10*100</f>
        <v>100</v>
      </c>
    </row>
    <row r="11" spans="2:8" x14ac:dyDescent="0.25">
      <c r="B11" s="33"/>
      <c r="C11" s="46"/>
      <c r="D11" s="46"/>
      <c r="E11" s="46"/>
      <c r="F11" s="48"/>
      <c r="G11" s="48"/>
      <c r="H11" s="48"/>
    </row>
    <row r="12" spans="2:8" x14ac:dyDescent="0.25">
      <c r="B12" s="7" t="s">
        <v>46</v>
      </c>
      <c r="C12" s="46">
        <v>0</v>
      </c>
      <c r="D12" s="46">
        <v>0</v>
      </c>
      <c r="E12" s="46">
        <v>0</v>
      </c>
      <c r="F12" s="48">
        <v>0</v>
      </c>
      <c r="G12" s="48" t="e">
        <f t="shared" ref="G12:G62" si="3">F12/C12*100</f>
        <v>#DIV/0!</v>
      </c>
      <c r="H12" s="48" t="e">
        <f t="shared" ref="H12:H62" si="4">F12/E12*100</f>
        <v>#DIV/0!</v>
      </c>
    </row>
    <row r="13" spans="2:8" x14ac:dyDescent="0.25">
      <c r="B13" s="32" t="s">
        <v>45</v>
      </c>
      <c r="C13" s="46">
        <v>0</v>
      </c>
      <c r="D13" s="46">
        <v>0</v>
      </c>
      <c r="E13" s="46">
        <v>0</v>
      </c>
      <c r="F13" s="48">
        <v>0</v>
      </c>
      <c r="G13" s="48" t="e">
        <f t="shared" si="3"/>
        <v>#DIV/0!</v>
      </c>
      <c r="H13" s="48" t="e">
        <f t="shared" si="4"/>
        <v>#DIV/0!</v>
      </c>
    </row>
    <row r="14" spans="2:8" x14ac:dyDescent="0.25">
      <c r="B14" s="7" t="s">
        <v>44</v>
      </c>
      <c r="C14" s="46">
        <v>0</v>
      </c>
      <c r="D14" s="46">
        <v>0</v>
      </c>
      <c r="E14" s="46">
        <v>0</v>
      </c>
      <c r="F14" s="48">
        <v>0</v>
      </c>
      <c r="G14" s="48" t="e">
        <f t="shared" si="3"/>
        <v>#DIV/0!</v>
      </c>
      <c r="H14" s="48" t="e">
        <f t="shared" si="4"/>
        <v>#DIV/0!</v>
      </c>
    </row>
    <row r="15" spans="2:8" x14ac:dyDescent="0.25">
      <c r="B15" s="32" t="s">
        <v>43</v>
      </c>
      <c r="C15" s="46">
        <v>0</v>
      </c>
      <c r="D15" s="46">
        <v>0</v>
      </c>
      <c r="E15" s="46">
        <v>0</v>
      </c>
      <c r="F15" s="48"/>
      <c r="G15" s="48" t="e">
        <f t="shared" si="3"/>
        <v>#DIV/0!</v>
      </c>
      <c r="H15" s="48" t="e">
        <f t="shared" si="4"/>
        <v>#DIV/0!</v>
      </c>
    </row>
    <row r="16" spans="2:8" x14ac:dyDescent="0.25">
      <c r="B16" s="32"/>
      <c r="C16" s="46"/>
      <c r="D16" s="46"/>
      <c r="E16" s="46"/>
      <c r="F16" s="48"/>
      <c r="G16" s="48"/>
      <c r="H16" s="48"/>
    </row>
    <row r="17" spans="2:8" s="36" customFormat="1" x14ac:dyDescent="0.25">
      <c r="B17" s="7" t="s">
        <v>201</v>
      </c>
      <c r="C17" s="47">
        <f t="shared" ref="C17:F17" si="5">+SUM(C19,C21)</f>
        <v>1152403.4300000002</v>
      </c>
      <c r="D17" s="47">
        <f t="shared" si="5"/>
        <v>1294522.02</v>
      </c>
      <c r="E17" s="47">
        <f t="shared" si="5"/>
        <v>1294522.02</v>
      </c>
      <c r="F17" s="49">
        <f t="shared" si="5"/>
        <v>1295958.3399999999</v>
      </c>
      <c r="G17" s="49">
        <f t="shared" si="3"/>
        <v>112.45700127775562</v>
      </c>
      <c r="H17" s="49">
        <f t="shared" si="4"/>
        <v>100.11095369393561</v>
      </c>
    </row>
    <row r="18" spans="2:8" x14ac:dyDescent="0.25">
      <c r="B18" s="32" t="s">
        <v>202</v>
      </c>
      <c r="C18" s="46">
        <v>0</v>
      </c>
      <c r="D18" s="46">
        <v>0</v>
      </c>
      <c r="E18" s="46">
        <v>0</v>
      </c>
      <c r="F18" s="48">
        <v>0</v>
      </c>
      <c r="G18" s="48" t="e">
        <f t="shared" si="3"/>
        <v>#DIV/0!</v>
      </c>
      <c r="H18" s="48" t="e">
        <f t="shared" si="4"/>
        <v>#DIV/0!</v>
      </c>
    </row>
    <row r="19" spans="2:8" s="57" customFormat="1" x14ac:dyDescent="0.25">
      <c r="B19" s="53" t="s">
        <v>251</v>
      </c>
      <c r="C19" s="55">
        <v>653973.43000000005</v>
      </c>
      <c r="D19" s="55">
        <f t="shared" ref="D19:F19" si="6">D20</f>
        <v>700009.02</v>
      </c>
      <c r="E19" s="55">
        <f t="shared" si="6"/>
        <v>700009.02</v>
      </c>
      <c r="F19" s="48">
        <f t="shared" si="6"/>
        <v>701445.95</v>
      </c>
      <c r="G19" s="56">
        <f t="shared" si="3"/>
        <v>107.25909002144016</v>
      </c>
      <c r="H19" s="56">
        <f t="shared" si="4"/>
        <v>100.20527306919558</v>
      </c>
    </row>
    <row r="20" spans="2:8" ht="25.5" x14ac:dyDescent="0.25">
      <c r="B20" s="13" t="s">
        <v>253</v>
      </c>
      <c r="C20" s="48">
        <v>653973.43000000005</v>
      </c>
      <c r="D20" s="54">
        <v>700009.02</v>
      </c>
      <c r="E20" s="46">
        <v>700009.02</v>
      </c>
      <c r="F20" s="56">
        <v>701445.95</v>
      </c>
      <c r="G20" s="48">
        <f t="shared" si="3"/>
        <v>107.25909002144016</v>
      </c>
      <c r="H20" s="48">
        <f t="shared" si="4"/>
        <v>100.20527306919558</v>
      </c>
    </row>
    <row r="21" spans="2:8" s="57" customFormat="1" x14ac:dyDescent="0.25">
      <c r="B21" s="53" t="s">
        <v>252</v>
      </c>
      <c r="C21" s="55">
        <v>498430</v>
      </c>
      <c r="D21" s="55">
        <f t="shared" ref="D21:F21" si="7">D22</f>
        <v>594513</v>
      </c>
      <c r="E21" s="55">
        <f t="shared" si="7"/>
        <v>594513</v>
      </c>
      <c r="F21" s="94">
        <f t="shared" si="7"/>
        <v>594512.39</v>
      </c>
      <c r="G21" s="56">
        <f t="shared" si="3"/>
        <v>119.27700780450614</v>
      </c>
      <c r="H21" s="56">
        <f t="shared" si="4"/>
        <v>99.999897395010706</v>
      </c>
    </row>
    <row r="22" spans="2:8" ht="25.5" x14ac:dyDescent="0.25">
      <c r="B22" s="13" t="s">
        <v>240</v>
      </c>
      <c r="C22" s="46">
        <v>498430</v>
      </c>
      <c r="D22" s="46">
        <v>594513</v>
      </c>
      <c r="E22" s="46">
        <v>594513</v>
      </c>
      <c r="F22" s="56">
        <v>594512.39</v>
      </c>
      <c r="G22" s="48">
        <f t="shared" si="3"/>
        <v>119.27700780450614</v>
      </c>
      <c r="H22" s="48">
        <f t="shared" si="4"/>
        <v>99.999897395010706</v>
      </c>
    </row>
    <row r="23" spans="2:8" x14ac:dyDescent="0.25">
      <c r="B23" s="33"/>
      <c r="C23" s="46"/>
      <c r="D23" s="46"/>
      <c r="E23" s="46"/>
      <c r="F23" s="94"/>
      <c r="G23" s="48"/>
      <c r="H23" s="48"/>
    </row>
    <row r="24" spans="2:8" s="36" customFormat="1" x14ac:dyDescent="0.25">
      <c r="B24" s="7" t="s">
        <v>204</v>
      </c>
      <c r="C24" s="47">
        <v>121655.18</v>
      </c>
      <c r="D24" s="47">
        <f>+SUM(D25,D27)</f>
        <v>6480</v>
      </c>
      <c r="E24" s="47">
        <f t="shared" ref="E24" si="8">+SUM(E25,E27)</f>
        <v>6480</v>
      </c>
      <c r="F24" s="49">
        <v>6480</v>
      </c>
      <c r="G24" s="49">
        <f t="shared" si="3"/>
        <v>5.3265302800916494</v>
      </c>
      <c r="H24" s="49">
        <f t="shared" si="4"/>
        <v>100</v>
      </c>
    </row>
    <row r="25" spans="2:8" x14ac:dyDescent="0.25">
      <c r="B25" s="32" t="s">
        <v>255</v>
      </c>
      <c r="C25" s="46">
        <v>121655.18</v>
      </c>
      <c r="D25" s="46">
        <f t="shared" ref="D25:E25" si="9">D26</f>
        <v>6480</v>
      </c>
      <c r="E25" s="46">
        <f t="shared" si="9"/>
        <v>6480</v>
      </c>
      <c r="F25" s="46">
        <v>6480</v>
      </c>
      <c r="G25" s="48">
        <f t="shared" si="3"/>
        <v>5.3265302800916494</v>
      </c>
      <c r="H25" s="48">
        <f t="shared" si="4"/>
        <v>100</v>
      </c>
    </row>
    <row r="26" spans="2:8" x14ac:dyDescent="0.25">
      <c r="B26" s="9" t="s">
        <v>241</v>
      </c>
      <c r="C26" s="46">
        <v>0</v>
      </c>
      <c r="D26" s="55">
        <v>6480</v>
      </c>
      <c r="E26" s="46">
        <v>6480</v>
      </c>
      <c r="F26" s="48">
        <v>6480</v>
      </c>
      <c r="G26" s="48" t="e">
        <f t="shared" si="3"/>
        <v>#DIV/0!</v>
      </c>
      <c r="H26" s="48">
        <f t="shared" si="4"/>
        <v>100</v>
      </c>
    </row>
    <row r="27" spans="2:8" s="57" customFormat="1" x14ac:dyDescent="0.25">
      <c r="B27" s="53" t="s">
        <v>256</v>
      </c>
      <c r="C27" s="56">
        <v>0</v>
      </c>
      <c r="D27" s="55">
        <v>0</v>
      </c>
      <c r="E27" s="46">
        <v>0</v>
      </c>
      <c r="F27" s="48">
        <v>0</v>
      </c>
      <c r="G27" s="56" t="e">
        <f t="shared" si="3"/>
        <v>#DIV/0!</v>
      </c>
      <c r="H27" s="56" t="e">
        <f t="shared" si="4"/>
        <v>#DIV/0!</v>
      </c>
    </row>
    <row r="28" spans="2:8" x14ac:dyDescent="0.25">
      <c r="B28" s="34"/>
      <c r="C28" s="46"/>
      <c r="D28" s="46"/>
      <c r="E28" s="46"/>
      <c r="F28" s="48"/>
      <c r="G28" s="48"/>
      <c r="H28" s="48"/>
    </row>
    <row r="29" spans="2:8" s="36" customFormat="1" x14ac:dyDescent="0.25">
      <c r="B29" s="7" t="s">
        <v>226</v>
      </c>
      <c r="C29" s="47">
        <v>0</v>
      </c>
      <c r="D29" s="47">
        <v>746.89</v>
      </c>
      <c r="E29" s="145">
        <v>746.89</v>
      </c>
      <c r="F29" s="49">
        <v>746.89</v>
      </c>
      <c r="G29" s="49" t="e">
        <f t="shared" si="3"/>
        <v>#DIV/0!</v>
      </c>
      <c r="H29" s="49">
        <f t="shared" si="4"/>
        <v>100</v>
      </c>
    </row>
    <row r="30" spans="2:8" x14ac:dyDescent="0.25">
      <c r="B30" s="11" t="s">
        <v>254</v>
      </c>
      <c r="C30" s="48">
        <v>0</v>
      </c>
      <c r="D30" s="46">
        <v>746.89</v>
      </c>
      <c r="E30" s="50">
        <v>746.89</v>
      </c>
      <c r="F30" s="48">
        <v>746.89</v>
      </c>
      <c r="G30" s="48" t="e">
        <f t="shared" si="3"/>
        <v>#DIV/0!</v>
      </c>
      <c r="H30" s="48">
        <f t="shared" si="4"/>
        <v>100</v>
      </c>
    </row>
    <row r="31" spans="2:8" x14ac:dyDescent="0.25">
      <c r="B31" s="11" t="s">
        <v>22</v>
      </c>
      <c r="C31" s="46"/>
      <c r="D31" s="46"/>
      <c r="E31" s="46"/>
      <c r="F31" s="48"/>
      <c r="G31" s="48"/>
      <c r="H31" s="48"/>
    </row>
    <row r="32" spans="2:8" x14ac:dyDescent="0.25">
      <c r="B32" s="32"/>
      <c r="C32" s="46"/>
      <c r="D32" s="46"/>
      <c r="E32" s="46"/>
      <c r="F32" s="48"/>
      <c r="G32" s="48"/>
      <c r="H32" s="48"/>
    </row>
    <row r="33" spans="2:8" s="106" customFormat="1" ht="15.75" customHeight="1" x14ac:dyDescent="0.25">
      <c r="B33" s="162" t="s">
        <v>50</v>
      </c>
      <c r="C33" s="163">
        <f>SUM(C34,C45,C54,C59)</f>
        <v>1507222.42</v>
      </c>
      <c r="D33" s="163">
        <f>SUM(D34,D45,D53,D58)</f>
        <v>1599855.65</v>
      </c>
      <c r="E33" s="163">
        <f t="shared" ref="E33:F33" si="10">SUM(E34,E45,E53,E58)</f>
        <v>1599855.65</v>
      </c>
      <c r="F33" s="164">
        <f t="shared" si="10"/>
        <v>1618776.42</v>
      </c>
      <c r="G33" s="164">
        <f t="shared" si="3"/>
        <v>107.4012964854915</v>
      </c>
      <c r="H33" s="164">
        <f t="shared" si="4"/>
        <v>101.18265482263978</v>
      </c>
    </row>
    <row r="34" spans="2:8" s="36" customFormat="1" ht="15.75" customHeight="1" x14ac:dyDescent="0.25">
      <c r="B34" s="7" t="s">
        <v>49</v>
      </c>
      <c r="C34" s="47">
        <v>295000</v>
      </c>
      <c r="D34" s="47">
        <f t="shared" ref="D34:E34" si="11">D35</f>
        <v>245000</v>
      </c>
      <c r="E34" s="47">
        <f t="shared" si="11"/>
        <v>245000</v>
      </c>
      <c r="F34" s="116">
        <v>245000</v>
      </c>
      <c r="G34" s="49">
        <f t="shared" si="3"/>
        <v>83.050847457627114</v>
      </c>
      <c r="H34" s="49">
        <f t="shared" si="4"/>
        <v>100</v>
      </c>
    </row>
    <row r="35" spans="2:8" x14ac:dyDescent="0.25">
      <c r="B35" s="34" t="s">
        <v>48</v>
      </c>
      <c r="C35" s="48">
        <v>0</v>
      </c>
      <c r="D35" s="46">
        <f t="shared" ref="D35:E35" si="12">D36+D37</f>
        <v>245000</v>
      </c>
      <c r="E35" s="46">
        <f t="shared" si="12"/>
        <v>245000</v>
      </c>
      <c r="F35" s="48">
        <v>245000</v>
      </c>
      <c r="G35" s="48" t="e">
        <f t="shared" si="3"/>
        <v>#DIV/0!</v>
      </c>
      <c r="H35" s="48">
        <f t="shared" si="4"/>
        <v>100</v>
      </c>
    </row>
    <row r="36" spans="2:8" x14ac:dyDescent="0.25">
      <c r="B36" s="33" t="s">
        <v>242</v>
      </c>
      <c r="C36" s="46">
        <v>0</v>
      </c>
      <c r="D36" s="54">
        <v>0</v>
      </c>
      <c r="E36" s="46">
        <v>0</v>
      </c>
      <c r="F36" s="48">
        <v>0</v>
      </c>
      <c r="G36" s="48" t="e">
        <f t="shared" si="3"/>
        <v>#DIV/0!</v>
      </c>
      <c r="H36" s="48" t="e">
        <f t="shared" si="4"/>
        <v>#DIV/0!</v>
      </c>
    </row>
    <row r="37" spans="2:8" x14ac:dyDescent="0.25">
      <c r="B37" s="95" t="s">
        <v>267</v>
      </c>
      <c r="C37" s="46">
        <v>295000</v>
      </c>
      <c r="D37" s="46">
        <v>245000</v>
      </c>
      <c r="E37" s="46">
        <v>245000</v>
      </c>
      <c r="F37" s="48">
        <v>245000</v>
      </c>
      <c r="G37" s="48">
        <f t="shared" si="3"/>
        <v>83.050847457627114</v>
      </c>
      <c r="H37" s="48">
        <f t="shared" si="4"/>
        <v>100</v>
      </c>
    </row>
    <row r="38" spans="2:8" x14ac:dyDescent="0.25">
      <c r="B38" s="33" t="s">
        <v>33</v>
      </c>
      <c r="C38" s="46"/>
      <c r="D38" s="46"/>
      <c r="E38" s="46"/>
      <c r="F38" s="48"/>
      <c r="G38" s="48"/>
      <c r="H38" s="48"/>
    </row>
    <row r="39" spans="2:8" x14ac:dyDescent="0.25">
      <c r="B39" s="7" t="s">
        <v>46</v>
      </c>
      <c r="C39" s="46">
        <v>0</v>
      </c>
      <c r="D39" s="46">
        <v>0</v>
      </c>
      <c r="E39" s="46">
        <v>0</v>
      </c>
      <c r="F39" s="48">
        <v>0</v>
      </c>
      <c r="G39" s="48" t="e">
        <f t="shared" si="3"/>
        <v>#DIV/0!</v>
      </c>
      <c r="H39" s="48" t="e">
        <f t="shared" si="4"/>
        <v>#DIV/0!</v>
      </c>
    </row>
    <row r="40" spans="2:8" x14ac:dyDescent="0.25">
      <c r="B40" s="32" t="s">
        <v>45</v>
      </c>
      <c r="C40" s="46">
        <v>0</v>
      </c>
      <c r="D40" s="46">
        <v>0</v>
      </c>
      <c r="E40" s="46">
        <v>0</v>
      </c>
      <c r="F40" s="48">
        <v>0</v>
      </c>
      <c r="G40" s="48" t="e">
        <f t="shared" si="3"/>
        <v>#DIV/0!</v>
      </c>
      <c r="H40" s="48" t="e">
        <f t="shared" si="4"/>
        <v>#DIV/0!</v>
      </c>
    </row>
    <row r="41" spans="2:8" x14ac:dyDescent="0.25">
      <c r="B41" s="32"/>
      <c r="C41" s="46"/>
      <c r="D41" s="46"/>
      <c r="E41" s="46"/>
      <c r="F41" s="48"/>
      <c r="G41" s="48" t="e">
        <f t="shared" si="3"/>
        <v>#DIV/0!</v>
      </c>
      <c r="H41" s="48" t="e">
        <f t="shared" si="4"/>
        <v>#DIV/0!</v>
      </c>
    </row>
    <row r="42" spans="2:8" x14ac:dyDescent="0.25">
      <c r="B42" s="7" t="s">
        <v>44</v>
      </c>
      <c r="C42" s="46">
        <v>0</v>
      </c>
      <c r="D42" s="46">
        <v>0</v>
      </c>
      <c r="E42" s="46">
        <v>0</v>
      </c>
      <c r="F42" s="48">
        <v>0</v>
      </c>
      <c r="G42" s="48" t="e">
        <f t="shared" si="3"/>
        <v>#DIV/0!</v>
      </c>
      <c r="H42" s="48" t="e">
        <f t="shared" si="4"/>
        <v>#DIV/0!</v>
      </c>
    </row>
    <row r="43" spans="2:8" x14ac:dyDescent="0.25">
      <c r="B43" s="32" t="s">
        <v>43</v>
      </c>
      <c r="C43" s="46">
        <v>0</v>
      </c>
      <c r="D43" s="46">
        <v>0</v>
      </c>
      <c r="E43" s="46">
        <v>0</v>
      </c>
      <c r="F43" s="48">
        <v>0</v>
      </c>
      <c r="G43" s="48" t="e">
        <f t="shared" si="3"/>
        <v>#DIV/0!</v>
      </c>
      <c r="H43" s="48" t="e">
        <f t="shared" si="4"/>
        <v>#DIV/0!</v>
      </c>
    </row>
    <row r="44" spans="2:8" x14ac:dyDescent="0.25">
      <c r="B44" s="32"/>
      <c r="C44" s="46"/>
      <c r="D44" s="46"/>
      <c r="E44" s="46"/>
      <c r="F44" s="48"/>
      <c r="G44" s="48"/>
      <c r="H44" s="48"/>
    </row>
    <row r="45" spans="2:8" s="36" customFormat="1" x14ac:dyDescent="0.25">
      <c r="B45" s="7" t="s">
        <v>201</v>
      </c>
      <c r="C45" s="47">
        <f>+SUM(C46:C48,C50)</f>
        <v>1090567.24</v>
      </c>
      <c r="D45" s="47">
        <f>+SUM(D46:D48,D50)</f>
        <v>1347628.76</v>
      </c>
      <c r="E45" s="47">
        <f t="shared" ref="E45:F45" si="13">+SUM(E46:E48,E50)</f>
        <v>1347628.76</v>
      </c>
      <c r="F45" s="49">
        <f t="shared" si="13"/>
        <v>1366549.53</v>
      </c>
      <c r="G45" s="49">
        <f t="shared" si="3"/>
        <v>125.30630665194013</v>
      </c>
      <c r="H45" s="49">
        <f t="shared" si="4"/>
        <v>101.4040046162268</v>
      </c>
    </row>
    <row r="46" spans="2:8" x14ac:dyDescent="0.25">
      <c r="B46" s="32" t="s">
        <v>202</v>
      </c>
      <c r="C46" s="46">
        <v>0</v>
      </c>
      <c r="D46" s="46">
        <v>0</v>
      </c>
      <c r="E46" s="46">
        <v>0</v>
      </c>
      <c r="F46" s="46">
        <v>0</v>
      </c>
      <c r="G46" s="48" t="e">
        <f t="shared" si="3"/>
        <v>#DIV/0!</v>
      </c>
      <c r="H46" s="48" t="e">
        <f t="shared" si="4"/>
        <v>#DIV/0!</v>
      </c>
    </row>
    <row r="47" spans="2:8" s="57" customFormat="1" x14ac:dyDescent="0.25">
      <c r="B47" s="53" t="s">
        <v>203</v>
      </c>
      <c r="C47" s="46">
        <v>0</v>
      </c>
      <c r="D47" s="55">
        <v>0</v>
      </c>
      <c r="E47" s="55">
        <v>0</v>
      </c>
      <c r="F47" s="48">
        <v>0</v>
      </c>
      <c r="G47" s="56" t="e">
        <f t="shared" si="3"/>
        <v>#DIV/0!</v>
      </c>
      <c r="H47" s="56" t="e">
        <f t="shared" si="4"/>
        <v>#DIV/0!</v>
      </c>
    </row>
    <row r="48" spans="2:8" s="57" customFormat="1" x14ac:dyDescent="0.25">
      <c r="B48" s="53" t="s">
        <v>251</v>
      </c>
      <c r="C48" s="55">
        <v>592137.24</v>
      </c>
      <c r="D48" s="55">
        <f t="shared" ref="D48:E48" si="14">D49</f>
        <v>753115.76</v>
      </c>
      <c r="E48" s="55">
        <f t="shared" si="14"/>
        <v>753115.76</v>
      </c>
      <c r="F48" s="56">
        <v>772037.14</v>
      </c>
      <c r="G48" s="56">
        <f t="shared" si="3"/>
        <v>130.38145346170086</v>
      </c>
      <c r="H48" s="56">
        <f t="shared" si="4"/>
        <v>102.51241323113463</v>
      </c>
    </row>
    <row r="49" spans="2:9" x14ac:dyDescent="0.25">
      <c r="B49" s="13" t="s">
        <v>243</v>
      </c>
      <c r="C49" s="55">
        <v>592137.24</v>
      </c>
      <c r="D49" s="54">
        <v>753115.76</v>
      </c>
      <c r="E49" s="46">
        <v>753115.76</v>
      </c>
      <c r="F49" s="56">
        <v>772037.14</v>
      </c>
      <c r="G49" s="48">
        <f t="shared" si="3"/>
        <v>130.38145346170086</v>
      </c>
      <c r="H49" s="48">
        <f t="shared" si="4"/>
        <v>102.51241323113463</v>
      </c>
    </row>
    <row r="50" spans="2:9" s="57" customFormat="1" x14ac:dyDescent="0.25">
      <c r="B50" s="53" t="s">
        <v>252</v>
      </c>
      <c r="C50" s="48">
        <v>498430</v>
      </c>
      <c r="D50" s="55">
        <f t="shared" ref="D50:F50" si="15">D51</f>
        <v>594513</v>
      </c>
      <c r="E50" s="55">
        <f t="shared" si="15"/>
        <v>594513</v>
      </c>
      <c r="F50" s="48">
        <f t="shared" si="15"/>
        <v>594512.39</v>
      </c>
      <c r="G50" s="56">
        <f t="shared" si="3"/>
        <v>119.27700780450614</v>
      </c>
      <c r="H50" s="56">
        <f t="shared" si="4"/>
        <v>99.999897395010706</v>
      </c>
    </row>
    <row r="51" spans="2:9" ht="25.5" x14ac:dyDescent="0.25">
      <c r="B51" s="13" t="s">
        <v>240</v>
      </c>
      <c r="C51" s="55">
        <v>498430</v>
      </c>
      <c r="D51" s="46">
        <v>594513</v>
      </c>
      <c r="E51" s="46">
        <v>594513</v>
      </c>
      <c r="F51" s="56">
        <v>594512.39</v>
      </c>
      <c r="G51" s="48">
        <f t="shared" si="3"/>
        <v>119.27700780450614</v>
      </c>
      <c r="H51" s="48">
        <f t="shared" si="4"/>
        <v>99.999897395010706</v>
      </c>
    </row>
    <row r="52" spans="2:9" x14ac:dyDescent="0.25">
      <c r="B52" s="33"/>
      <c r="C52" s="48"/>
      <c r="D52" s="46"/>
      <c r="E52" s="46"/>
      <c r="F52" s="48"/>
      <c r="G52" s="48"/>
      <c r="H52" s="48"/>
    </row>
    <row r="53" spans="2:9" s="36" customFormat="1" x14ac:dyDescent="0.25">
      <c r="B53" s="7" t="s">
        <v>204</v>
      </c>
      <c r="C53" s="47">
        <v>121655.18</v>
      </c>
      <c r="D53" s="47">
        <f t="shared" ref="D53:E53" si="16">+SUM(D54,D56)</f>
        <v>6480</v>
      </c>
      <c r="E53" s="47">
        <f t="shared" si="16"/>
        <v>6480</v>
      </c>
      <c r="F53" s="49">
        <v>6480</v>
      </c>
      <c r="G53" s="49">
        <f t="shared" si="3"/>
        <v>5.3265302800916494</v>
      </c>
      <c r="H53" s="49">
        <f t="shared" si="4"/>
        <v>100</v>
      </c>
    </row>
    <row r="54" spans="2:9" x14ac:dyDescent="0.25">
      <c r="B54" s="32" t="s">
        <v>255</v>
      </c>
      <c r="C54" s="47">
        <v>121655.18</v>
      </c>
      <c r="D54" s="46">
        <f t="shared" ref="D54:E54" si="17">D55</f>
        <v>6480</v>
      </c>
      <c r="E54" s="46">
        <f t="shared" si="17"/>
        <v>6480</v>
      </c>
      <c r="F54" s="46">
        <v>6480</v>
      </c>
      <c r="G54" s="48">
        <f t="shared" si="3"/>
        <v>5.3265302800916494</v>
      </c>
      <c r="H54" s="48">
        <f t="shared" si="4"/>
        <v>100</v>
      </c>
    </row>
    <row r="55" spans="2:9" x14ac:dyDescent="0.25">
      <c r="B55" s="9" t="s">
        <v>241</v>
      </c>
      <c r="C55" s="46">
        <v>121655.18</v>
      </c>
      <c r="D55" s="55">
        <v>6480</v>
      </c>
      <c r="E55" s="46">
        <v>6480</v>
      </c>
      <c r="F55" s="48">
        <v>6480</v>
      </c>
      <c r="G55" s="48">
        <f t="shared" si="3"/>
        <v>5.3265302800916494</v>
      </c>
      <c r="H55" s="48">
        <f t="shared" si="4"/>
        <v>100</v>
      </c>
    </row>
    <row r="56" spans="2:9" s="57" customFormat="1" x14ac:dyDescent="0.25">
      <c r="B56" s="53" t="s">
        <v>256</v>
      </c>
      <c r="C56" s="46">
        <v>0</v>
      </c>
      <c r="D56" s="55">
        <v>0</v>
      </c>
      <c r="E56" s="46">
        <v>0</v>
      </c>
      <c r="F56" s="48">
        <v>0</v>
      </c>
      <c r="G56" s="48" t="e">
        <f t="shared" si="3"/>
        <v>#DIV/0!</v>
      </c>
      <c r="H56" s="48" t="e">
        <f t="shared" si="4"/>
        <v>#DIV/0!</v>
      </c>
      <c r="I56"/>
    </row>
    <row r="57" spans="2:9" s="57" customFormat="1" x14ac:dyDescent="0.25">
      <c r="B57" s="53"/>
      <c r="C57" s="56"/>
      <c r="D57" s="55"/>
      <c r="E57" s="55"/>
      <c r="F57" s="48"/>
      <c r="G57" s="56"/>
      <c r="H57" s="56"/>
    </row>
    <row r="58" spans="2:9" s="36" customFormat="1" x14ac:dyDescent="0.25">
      <c r="B58" s="7" t="s">
        <v>226</v>
      </c>
      <c r="C58" s="158">
        <v>0</v>
      </c>
      <c r="D58" s="47">
        <v>746.89</v>
      </c>
      <c r="E58" s="145">
        <v>746.89</v>
      </c>
      <c r="F58" s="49">
        <v>746.89</v>
      </c>
      <c r="G58" s="49" t="e">
        <f t="shared" si="3"/>
        <v>#DIV/0!</v>
      </c>
      <c r="H58" s="49">
        <f t="shared" si="4"/>
        <v>100</v>
      </c>
    </row>
    <row r="59" spans="2:9" x14ac:dyDescent="0.25">
      <c r="B59" s="11" t="s">
        <v>254</v>
      </c>
      <c r="C59" s="46">
        <v>0</v>
      </c>
      <c r="D59" s="89">
        <v>746.89</v>
      </c>
      <c r="E59" s="50">
        <v>746.89</v>
      </c>
      <c r="F59" s="48">
        <v>746.89</v>
      </c>
      <c r="G59" s="48" t="e">
        <f t="shared" si="3"/>
        <v>#DIV/0!</v>
      </c>
      <c r="H59" s="48">
        <f t="shared" si="4"/>
        <v>100</v>
      </c>
    </row>
    <row r="60" spans="2:9" x14ac:dyDescent="0.25">
      <c r="B60" s="90"/>
      <c r="C60" s="114"/>
      <c r="D60" s="89"/>
      <c r="E60" s="50"/>
      <c r="F60" s="48"/>
      <c r="G60" s="48"/>
      <c r="H60" s="48"/>
    </row>
    <row r="61" spans="2:9" x14ac:dyDescent="0.25">
      <c r="B61" s="88" t="s">
        <v>238</v>
      </c>
      <c r="C61" s="89">
        <v>0</v>
      </c>
      <c r="D61" s="89">
        <v>0</v>
      </c>
      <c r="E61" s="50">
        <v>0</v>
      </c>
      <c r="F61" s="48">
        <v>0</v>
      </c>
      <c r="G61" s="48" t="e">
        <f t="shared" si="3"/>
        <v>#DIV/0!</v>
      </c>
      <c r="H61" s="48" t="e">
        <f t="shared" si="4"/>
        <v>#DIV/0!</v>
      </c>
    </row>
    <row r="62" spans="2:9" x14ac:dyDescent="0.25">
      <c r="B62" s="11" t="s">
        <v>238</v>
      </c>
      <c r="C62" s="89">
        <v>0</v>
      </c>
      <c r="D62" s="89">
        <v>0</v>
      </c>
      <c r="E62" s="50">
        <v>0</v>
      </c>
      <c r="F62" s="48">
        <v>0</v>
      </c>
      <c r="G62" s="48" t="e">
        <f t="shared" si="3"/>
        <v>#DIV/0!</v>
      </c>
      <c r="H62" s="48" t="e">
        <f t="shared" si="4"/>
        <v>#DIV/0!</v>
      </c>
    </row>
  </sheetData>
  <mergeCells count="1">
    <mergeCell ref="B2:H2"/>
  </mergeCells>
  <phoneticPr fontId="32" type="noConversion"/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C4" sqref="C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71" t="s">
        <v>61</v>
      </c>
      <c r="C2" s="171"/>
      <c r="D2" s="171"/>
      <c r="E2" s="171"/>
      <c r="F2" s="171"/>
      <c r="G2" s="171"/>
      <c r="H2" s="17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2" t="s">
        <v>8</v>
      </c>
      <c r="C4" s="161" t="s">
        <v>271</v>
      </c>
      <c r="D4" s="42" t="s">
        <v>263</v>
      </c>
      <c r="E4" s="42" t="s">
        <v>264</v>
      </c>
      <c r="F4" s="161" t="s">
        <v>272</v>
      </c>
      <c r="G4" s="42" t="s">
        <v>23</v>
      </c>
      <c r="H4" s="42" t="s">
        <v>63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25</v>
      </c>
      <c r="H5" s="42" t="s">
        <v>26</v>
      </c>
    </row>
    <row r="6" spans="2:8" ht="15.75" customHeight="1" x14ac:dyDescent="0.25">
      <c r="B6" s="7" t="s">
        <v>50</v>
      </c>
      <c r="C6" s="47">
        <f>+C7+C11+C13</f>
        <v>1507222.42</v>
      </c>
      <c r="D6" s="47">
        <f>+D7+D11+D13</f>
        <v>1599855.65</v>
      </c>
      <c r="E6" s="47">
        <f t="shared" ref="E6:F6" si="0">+E7+E11+E13</f>
        <v>1599855.65</v>
      </c>
      <c r="F6" s="47">
        <f t="shared" si="0"/>
        <v>1618776.42</v>
      </c>
      <c r="G6" s="30"/>
      <c r="H6" s="30"/>
    </row>
    <row r="7" spans="2:8" ht="15.75" customHeight="1" x14ac:dyDescent="0.25">
      <c r="B7" s="7" t="s">
        <v>10</v>
      </c>
      <c r="C7" s="5"/>
      <c r="D7" s="5"/>
      <c r="E7" s="5"/>
      <c r="F7" s="30"/>
      <c r="G7" s="30"/>
      <c r="H7" s="30"/>
    </row>
    <row r="8" spans="2:8" ht="25.5" x14ac:dyDescent="0.25">
      <c r="B8" s="13" t="s">
        <v>11</v>
      </c>
      <c r="C8" s="5"/>
      <c r="D8" s="5"/>
      <c r="E8" s="5"/>
      <c r="F8" s="30"/>
      <c r="G8" s="30"/>
      <c r="H8" s="30"/>
    </row>
    <row r="9" spans="2:8" x14ac:dyDescent="0.25">
      <c r="B9" s="35" t="s">
        <v>12</v>
      </c>
      <c r="C9" s="5"/>
      <c r="D9" s="5"/>
      <c r="E9" s="5"/>
      <c r="F9" s="30"/>
      <c r="G9" s="30"/>
      <c r="H9" s="30"/>
    </row>
    <row r="10" spans="2:8" x14ac:dyDescent="0.25">
      <c r="B10" s="12" t="s">
        <v>22</v>
      </c>
      <c r="C10" s="5"/>
      <c r="D10" s="5"/>
      <c r="E10" s="5"/>
      <c r="F10" s="30"/>
      <c r="G10" s="30"/>
      <c r="H10" s="30"/>
    </row>
    <row r="11" spans="2:8" x14ac:dyDescent="0.25">
      <c r="B11" s="7" t="s">
        <v>13</v>
      </c>
      <c r="C11" s="5"/>
      <c r="D11" s="5"/>
      <c r="E11" s="6"/>
      <c r="F11" s="30"/>
      <c r="G11" s="30"/>
      <c r="H11" s="30"/>
    </row>
    <row r="12" spans="2:8" ht="25.5" x14ac:dyDescent="0.25">
      <c r="B12" s="32" t="s">
        <v>14</v>
      </c>
      <c r="C12" s="5"/>
      <c r="D12" s="5"/>
      <c r="E12" s="6"/>
      <c r="F12" s="30"/>
      <c r="G12" s="30"/>
      <c r="H12" s="30"/>
    </row>
    <row r="13" spans="2:8" s="36" customFormat="1" x14ac:dyDescent="0.25">
      <c r="B13" s="7" t="s">
        <v>199</v>
      </c>
      <c r="C13" s="156">
        <v>1507222.42</v>
      </c>
      <c r="D13" s="47">
        <f t="shared" ref="D13:E13" si="1">D14</f>
        <v>1599855.65</v>
      </c>
      <c r="E13" s="47">
        <f t="shared" si="1"/>
        <v>1599855.65</v>
      </c>
      <c r="F13" s="47">
        <f>F14</f>
        <v>1618776.42</v>
      </c>
      <c r="G13" s="145">
        <f>F13/C13*100</f>
        <v>107.4012964854915</v>
      </c>
      <c r="H13" s="157">
        <f>F13/E13*100</f>
        <v>101.18265482263978</v>
      </c>
    </row>
    <row r="14" spans="2:8" x14ac:dyDescent="0.25">
      <c r="B14" s="53" t="s">
        <v>200</v>
      </c>
      <c r="C14" s="46">
        <v>1507222.42</v>
      </c>
      <c r="D14" s="54">
        <v>1599855.65</v>
      </c>
      <c r="E14" s="46">
        <v>1599855.65</v>
      </c>
      <c r="F14" s="46">
        <v>1618776.42</v>
      </c>
      <c r="G14" s="50">
        <f>F14/C14*100</f>
        <v>107.4012964854915</v>
      </c>
      <c r="H14" s="30">
        <f>F14/E14*100</f>
        <v>101.18265482263978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G5" sqref="G5:J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71" t="s">
        <v>78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15.75" customHeight="1" x14ac:dyDescent="0.25">
      <c r="B3" s="171" t="s">
        <v>53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97" t="s">
        <v>8</v>
      </c>
      <c r="C5" s="198"/>
      <c r="D5" s="198"/>
      <c r="E5" s="198"/>
      <c r="F5" s="199"/>
      <c r="G5" s="161" t="s">
        <v>271</v>
      </c>
      <c r="H5" s="42" t="s">
        <v>263</v>
      </c>
      <c r="I5" s="42" t="s">
        <v>264</v>
      </c>
      <c r="J5" s="161" t="s">
        <v>272</v>
      </c>
      <c r="K5" s="44" t="s">
        <v>23</v>
      </c>
      <c r="L5" s="44" t="s">
        <v>63</v>
      </c>
    </row>
    <row r="6" spans="2:12" x14ac:dyDescent="0.25">
      <c r="B6" s="197">
        <v>1</v>
      </c>
      <c r="C6" s="198"/>
      <c r="D6" s="198"/>
      <c r="E6" s="198"/>
      <c r="F6" s="199"/>
      <c r="G6" s="44">
        <v>2</v>
      </c>
      <c r="H6" s="44">
        <v>3</v>
      </c>
      <c r="I6" s="44">
        <v>4</v>
      </c>
      <c r="J6" s="44">
        <v>5</v>
      </c>
      <c r="K6" s="44" t="s">
        <v>25</v>
      </c>
      <c r="L6" s="44" t="s">
        <v>26</v>
      </c>
    </row>
    <row r="7" spans="2:12" ht="25.5" x14ac:dyDescent="0.25">
      <c r="B7" s="7">
        <v>8</v>
      </c>
      <c r="C7" s="7"/>
      <c r="D7" s="7"/>
      <c r="E7" s="7"/>
      <c r="F7" s="7" t="s">
        <v>15</v>
      </c>
      <c r="G7" s="5"/>
      <c r="H7" s="5"/>
      <c r="I7" s="5"/>
      <c r="J7" s="30"/>
      <c r="K7" s="30"/>
      <c r="L7" s="30"/>
    </row>
    <row r="8" spans="2:12" x14ac:dyDescent="0.25">
      <c r="B8" s="7"/>
      <c r="C8" s="11">
        <v>84</v>
      </c>
      <c r="D8" s="11"/>
      <c r="E8" s="11"/>
      <c r="F8" s="11" t="s">
        <v>20</v>
      </c>
      <c r="G8" s="5"/>
      <c r="H8" s="5"/>
      <c r="I8" s="5"/>
      <c r="J8" s="30"/>
      <c r="K8" s="30"/>
      <c r="L8" s="30"/>
    </row>
    <row r="9" spans="2:12" ht="51" x14ac:dyDescent="0.25">
      <c r="B9" s="8"/>
      <c r="C9" s="8"/>
      <c r="D9" s="8">
        <v>841</v>
      </c>
      <c r="E9" s="8"/>
      <c r="F9" s="31" t="s">
        <v>54</v>
      </c>
      <c r="G9" s="5"/>
      <c r="H9" s="5"/>
      <c r="I9" s="5"/>
      <c r="J9" s="30"/>
      <c r="K9" s="30"/>
      <c r="L9" s="30"/>
    </row>
    <row r="10" spans="2:12" ht="25.5" x14ac:dyDescent="0.25">
      <c r="B10" s="8"/>
      <c r="C10" s="8"/>
      <c r="D10" s="8"/>
      <c r="E10" s="8">
        <v>8413</v>
      </c>
      <c r="F10" s="31" t="s">
        <v>55</v>
      </c>
      <c r="G10" s="5"/>
      <c r="H10" s="5"/>
      <c r="I10" s="5"/>
      <c r="J10" s="30"/>
      <c r="K10" s="30"/>
      <c r="L10" s="30"/>
    </row>
    <row r="11" spans="2:12" x14ac:dyDescent="0.25">
      <c r="B11" s="8"/>
      <c r="C11" s="8"/>
      <c r="D11" s="8"/>
      <c r="E11" s="9" t="s">
        <v>33</v>
      </c>
      <c r="F11" s="13"/>
      <c r="G11" s="5"/>
      <c r="H11" s="5"/>
      <c r="I11" s="5"/>
      <c r="J11" s="30"/>
      <c r="K11" s="30"/>
      <c r="L11" s="30"/>
    </row>
    <row r="12" spans="2:12" ht="25.5" x14ac:dyDescent="0.25">
      <c r="B12" s="10">
        <v>5</v>
      </c>
      <c r="C12" s="10"/>
      <c r="D12" s="10"/>
      <c r="E12" s="10"/>
      <c r="F12" s="23" t="s">
        <v>16</v>
      </c>
      <c r="G12" s="5"/>
      <c r="H12" s="5"/>
      <c r="I12" s="5"/>
      <c r="J12" s="30"/>
      <c r="K12" s="30"/>
      <c r="L12" s="30"/>
    </row>
    <row r="13" spans="2:12" ht="25.5" x14ac:dyDescent="0.25">
      <c r="B13" s="11"/>
      <c r="C13" s="11">
        <v>54</v>
      </c>
      <c r="D13" s="11"/>
      <c r="E13" s="11"/>
      <c r="F13" s="24" t="s">
        <v>21</v>
      </c>
      <c r="G13" s="5"/>
      <c r="H13" s="5"/>
      <c r="I13" s="6"/>
      <c r="J13" s="30"/>
      <c r="K13" s="30"/>
      <c r="L13" s="30"/>
    </row>
    <row r="14" spans="2:12" ht="63.75" x14ac:dyDescent="0.25">
      <c r="B14" s="11"/>
      <c r="C14" s="11"/>
      <c r="D14" s="11">
        <v>541</v>
      </c>
      <c r="E14" s="31"/>
      <c r="F14" s="31" t="s">
        <v>56</v>
      </c>
      <c r="G14" s="5"/>
      <c r="H14" s="5"/>
      <c r="I14" s="6"/>
      <c r="J14" s="30"/>
      <c r="K14" s="30"/>
      <c r="L14" s="30"/>
    </row>
    <row r="15" spans="2:12" ht="38.25" x14ac:dyDescent="0.25">
      <c r="B15" s="11"/>
      <c r="C15" s="11"/>
      <c r="D15" s="11"/>
      <c r="E15" s="31">
        <v>5413</v>
      </c>
      <c r="F15" s="31" t="s">
        <v>57</v>
      </c>
      <c r="G15" s="5"/>
      <c r="H15" s="5"/>
      <c r="I15" s="6"/>
      <c r="J15" s="30"/>
      <c r="K15" s="30"/>
      <c r="L15" s="30"/>
    </row>
    <row r="16" spans="2:12" x14ac:dyDescent="0.25">
      <c r="B16" s="12" t="s">
        <v>22</v>
      </c>
      <c r="C16" s="10"/>
      <c r="D16" s="10"/>
      <c r="E16" s="10"/>
      <c r="F16" s="23" t="s">
        <v>33</v>
      </c>
      <c r="G16" s="5"/>
      <c r="H16" s="5"/>
      <c r="I16" s="5"/>
      <c r="J16" s="30"/>
      <c r="K16" s="30"/>
      <c r="L16" s="30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C4" sqref="C4:F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71" t="s">
        <v>58</v>
      </c>
      <c r="C2" s="171"/>
      <c r="D2" s="171"/>
      <c r="E2" s="171"/>
      <c r="F2" s="171"/>
      <c r="G2" s="171"/>
      <c r="H2" s="17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42" t="s">
        <v>8</v>
      </c>
      <c r="C4" s="161" t="s">
        <v>271</v>
      </c>
      <c r="D4" s="42" t="s">
        <v>263</v>
      </c>
      <c r="E4" s="42" t="s">
        <v>264</v>
      </c>
      <c r="F4" s="161" t="s">
        <v>272</v>
      </c>
      <c r="G4" s="42" t="s">
        <v>23</v>
      </c>
      <c r="H4" s="42" t="s">
        <v>63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25</v>
      </c>
      <c r="H5" s="42" t="s">
        <v>26</v>
      </c>
    </row>
    <row r="6" spans="2:8" x14ac:dyDescent="0.25">
      <c r="B6" s="7" t="s">
        <v>59</v>
      </c>
      <c r="C6" s="5"/>
      <c r="D6" s="5"/>
      <c r="E6" s="6"/>
      <c r="F6" s="30"/>
      <c r="G6" s="30"/>
      <c r="H6" s="30"/>
    </row>
    <row r="7" spans="2:8" x14ac:dyDescent="0.25">
      <c r="B7" s="7" t="s">
        <v>49</v>
      </c>
      <c r="C7" s="5"/>
      <c r="D7" s="5"/>
      <c r="E7" s="5"/>
      <c r="F7" s="30"/>
      <c r="G7" s="30"/>
      <c r="H7" s="30"/>
    </row>
    <row r="8" spans="2:8" x14ac:dyDescent="0.25">
      <c r="B8" s="34" t="s">
        <v>48</v>
      </c>
      <c r="C8" s="5"/>
      <c r="D8" s="5"/>
      <c r="E8" s="5"/>
      <c r="F8" s="30"/>
      <c r="G8" s="30"/>
      <c r="H8" s="30"/>
    </row>
    <row r="9" spans="2:8" x14ac:dyDescent="0.25">
      <c r="B9" s="33" t="s">
        <v>47</v>
      </c>
      <c r="C9" s="5"/>
      <c r="D9" s="5"/>
      <c r="E9" s="5"/>
      <c r="F9" s="30"/>
      <c r="G9" s="30"/>
      <c r="H9" s="30"/>
    </row>
    <row r="10" spans="2:8" x14ac:dyDescent="0.25">
      <c r="B10" s="33" t="s">
        <v>33</v>
      </c>
      <c r="C10" s="5"/>
      <c r="D10" s="5"/>
      <c r="E10" s="5"/>
      <c r="F10" s="30"/>
      <c r="G10" s="30"/>
      <c r="H10" s="30"/>
    </row>
    <row r="11" spans="2:8" x14ac:dyDescent="0.25">
      <c r="B11" s="7" t="s">
        <v>46</v>
      </c>
      <c r="C11" s="5"/>
      <c r="D11" s="5"/>
      <c r="E11" s="6"/>
      <c r="F11" s="30"/>
      <c r="G11" s="30"/>
      <c r="H11" s="30"/>
    </row>
    <row r="12" spans="2:8" x14ac:dyDescent="0.25">
      <c r="B12" s="32" t="s">
        <v>45</v>
      </c>
      <c r="C12" s="5"/>
      <c r="D12" s="5"/>
      <c r="E12" s="6"/>
      <c r="F12" s="30"/>
      <c r="G12" s="30"/>
      <c r="H12" s="30"/>
    </row>
    <row r="13" spans="2:8" x14ac:dyDescent="0.25">
      <c r="B13" s="7" t="s">
        <v>44</v>
      </c>
      <c r="C13" s="5"/>
      <c r="D13" s="5"/>
      <c r="E13" s="6"/>
      <c r="F13" s="30"/>
      <c r="G13" s="30"/>
      <c r="H13" s="30"/>
    </row>
    <row r="14" spans="2:8" x14ac:dyDescent="0.25">
      <c r="B14" s="32" t="s">
        <v>43</v>
      </c>
      <c r="C14" s="5"/>
      <c r="D14" s="5"/>
      <c r="E14" s="6"/>
      <c r="F14" s="30"/>
      <c r="G14" s="30"/>
      <c r="H14" s="30"/>
    </row>
    <row r="15" spans="2:8" x14ac:dyDescent="0.25">
      <c r="B15" s="11" t="s">
        <v>22</v>
      </c>
      <c r="C15" s="5"/>
      <c r="D15" s="5"/>
      <c r="E15" s="6"/>
      <c r="F15" s="30"/>
      <c r="G15" s="30"/>
      <c r="H15" s="30"/>
    </row>
    <row r="16" spans="2:8" x14ac:dyDescent="0.25">
      <c r="B16" s="32"/>
      <c r="C16" s="5"/>
      <c r="D16" s="5"/>
      <c r="E16" s="6"/>
      <c r="F16" s="30"/>
      <c r="G16" s="30"/>
      <c r="H16" s="30"/>
    </row>
    <row r="17" spans="2:8" ht="15.75" customHeight="1" x14ac:dyDescent="0.25">
      <c r="B17" s="7" t="s">
        <v>60</v>
      </c>
      <c r="C17" s="5"/>
      <c r="D17" s="5"/>
      <c r="E17" s="6"/>
      <c r="F17" s="30"/>
      <c r="G17" s="30"/>
      <c r="H17" s="30"/>
    </row>
    <row r="18" spans="2:8" ht="15.75" customHeight="1" x14ac:dyDescent="0.25">
      <c r="B18" s="7" t="s">
        <v>49</v>
      </c>
      <c r="C18" s="5"/>
      <c r="D18" s="5"/>
      <c r="E18" s="5"/>
      <c r="F18" s="30"/>
      <c r="G18" s="30"/>
      <c r="H18" s="30"/>
    </row>
    <row r="19" spans="2:8" x14ac:dyDescent="0.25">
      <c r="B19" s="34" t="s">
        <v>48</v>
      </c>
      <c r="C19" s="5"/>
      <c r="D19" s="5"/>
      <c r="E19" s="5"/>
      <c r="F19" s="30"/>
      <c r="G19" s="30"/>
      <c r="H19" s="30"/>
    </row>
    <row r="20" spans="2:8" x14ac:dyDescent="0.25">
      <c r="B20" s="33" t="s">
        <v>47</v>
      </c>
      <c r="C20" s="5"/>
      <c r="D20" s="5"/>
      <c r="E20" s="5"/>
      <c r="F20" s="30"/>
      <c r="G20" s="30"/>
      <c r="H20" s="30"/>
    </row>
    <row r="21" spans="2:8" x14ac:dyDescent="0.25">
      <c r="B21" s="33" t="s">
        <v>33</v>
      </c>
      <c r="C21" s="5"/>
      <c r="D21" s="5"/>
      <c r="E21" s="5"/>
      <c r="F21" s="30"/>
      <c r="G21" s="30"/>
      <c r="H21" s="30"/>
    </row>
    <row r="22" spans="2:8" x14ac:dyDescent="0.25">
      <c r="B22" s="7" t="s">
        <v>46</v>
      </c>
      <c r="C22" s="5"/>
      <c r="D22" s="5"/>
      <c r="E22" s="6"/>
      <c r="F22" s="30"/>
      <c r="G22" s="30"/>
      <c r="H22" s="30"/>
    </row>
    <row r="23" spans="2:8" x14ac:dyDescent="0.25">
      <c r="B23" s="32" t="s">
        <v>45</v>
      </c>
      <c r="C23" s="5"/>
      <c r="D23" s="5"/>
      <c r="E23" s="6"/>
      <c r="F23" s="30"/>
      <c r="G23" s="30"/>
      <c r="H23" s="30"/>
    </row>
    <row r="24" spans="2:8" x14ac:dyDescent="0.25">
      <c r="B24" s="7" t="s">
        <v>44</v>
      </c>
      <c r="C24" s="5"/>
      <c r="D24" s="5"/>
      <c r="E24" s="6"/>
      <c r="F24" s="30"/>
      <c r="G24" s="30"/>
      <c r="H24" s="30"/>
    </row>
    <row r="25" spans="2:8" x14ac:dyDescent="0.25">
      <c r="B25" s="32" t="s">
        <v>43</v>
      </c>
      <c r="C25" s="5"/>
      <c r="D25" s="5"/>
      <c r="E25" s="6"/>
      <c r="F25" s="30"/>
      <c r="G25" s="30"/>
      <c r="H25" s="30"/>
    </row>
    <row r="26" spans="2:8" x14ac:dyDescent="0.25">
      <c r="B26" s="11" t="s">
        <v>22</v>
      </c>
      <c r="C26" s="5"/>
      <c r="D26" s="5"/>
      <c r="E26" s="6"/>
      <c r="F26" s="30"/>
      <c r="G26" s="30"/>
      <c r="H26" s="3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219"/>
  <sheetViews>
    <sheetView tabSelected="1" topLeftCell="B4" workbookViewId="0">
      <selection activeCell="K10" sqref="K10"/>
    </sheetView>
  </sheetViews>
  <sheetFormatPr defaultRowHeight="15" x14ac:dyDescent="0.25"/>
  <cols>
    <col min="2" max="2" width="7.42578125" bestFit="1" customWidth="1"/>
    <col min="3" max="3" width="4.140625" customWidth="1"/>
    <col min="4" max="4" width="5.85546875" customWidth="1"/>
    <col min="5" max="5" width="5.7109375" customWidth="1"/>
    <col min="6" max="6" width="7.42578125" customWidth="1"/>
    <col min="7" max="7" width="37.42578125" customWidth="1"/>
    <col min="8" max="10" width="25.28515625" customWidth="1"/>
    <col min="11" max="11" width="15.7109375" customWidth="1"/>
  </cols>
  <sheetData>
    <row r="1" spans="2:11" ht="18" x14ac:dyDescent="0.25">
      <c r="B1" s="2"/>
      <c r="C1" s="2"/>
      <c r="D1" s="2"/>
      <c r="E1" s="2"/>
      <c r="F1" s="2"/>
      <c r="G1" s="2"/>
      <c r="H1" s="2"/>
      <c r="I1" s="2"/>
      <c r="J1" s="2"/>
      <c r="K1" s="3"/>
    </row>
    <row r="2" spans="2:11" ht="18" customHeight="1" x14ac:dyDescent="0.25">
      <c r="B2" s="171" t="s">
        <v>17</v>
      </c>
      <c r="C2" s="205"/>
      <c r="D2" s="205"/>
      <c r="E2" s="205"/>
      <c r="F2" s="205"/>
      <c r="G2" s="205"/>
      <c r="H2" s="205"/>
      <c r="I2" s="205"/>
      <c r="J2" s="205"/>
      <c r="K2" s="205"/>
    </row>
    <row r="3" spans="2:11" ht="18" x14ac:dyDescent="0.25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ht="15.75" x14ac:dyDescent="0.25">
      <c r="B4" s="206" t="s">
        <v>79</v>
      </c>
      <c r="C4" s="206"/>
      <c r="D4" s="206"/>
      <c r="E4" s="206"/>
      <c r="F4" s="206"/>
      <c r="G4" s="206"/>
      <c r="H4" s="206"/>
      <c r="I4" s="206"/>
      <c r="J4" s="206"/>
      <c r="K4" s="206"/>
    </row>
    <row r="5" spans="2:11" ht="18" x14ac:dyDescent="0.25">
      <c r="B5" s="2"/>
      <c r="C5" s="2"/>
      <c r="D5" s="2"/>
      <c r="E5" s="2"/>
      <c r="F5" s="2"/>
      <c r="G5" s="2"/>
      <c r="H5" s="2"/>
      <c r="I5" s="2"/>
      <c r="J5" s="2"/>
      <c r="K5" s="3"/>
    </row>
    <row r="6" spans="2:11" ht="25.5" x14ac:dyDescent="0.25">
      <c r="B6" s="197" t="s">
        <v>206</v>
      </c>
      <c r="C6" s="198"/>
      <c r="D6" s="198"/>
      <c r="E6" s="198"/>
      <c r="F6" s="207"/>
      <c r="G6" s="44" t="s">
        <v>205</v>
      </c>
      <c r="H6" s="42" t="s">
        <v>263</v>
      </c>
      <c r="I6" s="42" t="s">
        <v>264</v>
      </c>
      <c r="J6" s="161" t="s">
        <v>272</v>
      </c>
      <c r="K6" s="42" t="s">
        <v>63</v>
      </c>
    </row>
    <row r="7" spans="2:11" s="29" customFormat="1" ht="15.75" customHeight="1" x14ac:dyDescent="0.2">
      <c r="B7" s="208">
        <v>1</v>
      </c>
      <c r="C7" s="209"/>
      <c r="D7" s="209"/>
      <c r="E7" s="209"/>
      <c r="F7" s="210"/>
      <c r="G7" s="207"/>
      <c r="H7" s="43">
        <v>2</v>
      </c>
      <c r="I7" s="43">
        <v>3</v>
      </c>
      <c r="J7" s="43">
        <v>4</v>
      </c>
      <c r="K7" s="43" t="s">
        <v>62</v>
      </c>
    </row>
    <row r="8" spans="2:11" s="87" customFormat="1" ht="54" customHeight="1" x14ac:dyDescent="0.2">
      <c r="B8" s="197" t="s">
        <v>284</v>
      </c>
      <c r="C8" s="214"/>
      <c r="D8" s="214"/>
      <c r="E8" s="214"/>
      <c r="F8" s="215"/>
      <c r="G8" s="44" t="s">
        <v>207</v>
      </c>
      <c r="H8" s="79">
        <f>SUM(H11,H59,)</f>
        <v>1599855.6500000001</v>
      </c>
      <c r="I8" s="86">
        <f t="shared" ref="I8:J8" si="0">SUM(I11,I59,)</f>
        <v>1599855.6500000001</v>
      </c>
      <c r="J8" s="86">
        <f t="shared" si="0"/>
        <v>1618776.42</v>
      </c>
      <c r="K8" s="42">
        <f t="shared" ref="K8:K9" si="1">(J8/I8*100)</f>
        <v>101.18265482263978</v>
      </c>
    </row>
    <row r="9" spans="2:11" s="87" customFormat="1" ht="27.75" customHeight="1" x14ac:dyDescent="0.2">
      <c r="B9" s="197" t="s">
        <v>262</v>
      </c>
      <c r="C9" s="216"/>
      <c r="D9" s="216"/>
      <c r="E9" s="216"/>
      <c r="F9" s="217"/>
      <c r="G9" s="44"/>
      <c r="H9" s="79">
        <f>H11+H59</f>
        <v>1599855.6500000001</v>
      </c>
      <c r="I9" s="79">
        <f t="shared" ref="I9:J9" si="2">I11+I59</f>
        <v>1599855.6500000001</v>
      </c>
      <c r="J9" s="86">
        <f t="shared" si="2"/>
        <v>1618776.42</v>
      </c>
      <c r="K9" s="42">
        <f t="shared" si="1"/>
        <v>101.18265482263978</v>
      </c>
    </row>
    <row r="10" spans="2:11" s="87" customFormat="1" ht="85.5" customHeight="1" x14ac:dyDescent="0.2">
      <c r="B10" s="197" t="s">
        <v>280</v>
      </c>
      <c r="C10" s="216"/>
      <c r="D10" s="216"/>
      <c r="E10" s="216"/>
      <c r="F10" s="217"/>
      <c r="G10" s="44"/>
      <c r="H10" s="79" t="s">
        <v>282</v>
      </c>
      <c r="I10" s="79" t="s">
        <v>283</v>
      </c>
      <c r="J10" s="86" t="s">
        <v>281</v>
      </c>
      <c r="K10" s="131"/>
    </row>
    <row r="11" spans="2:11" s="29" customFormat="1" ht="27.75" customHeight="1" x14ac:dyDescent="0.2">
      <c r="B11" s="211" t="s">
        <v>208</v>
      </c>
      <c r="C11" s="214"/>
      <c r="D11" s="214"/>
      <c r="E11" s="214"/>
      <c r="F11" s="215"/>
      <c r="G11" s="59" t="s">
        <v>209</v>
      </c>
      <c r="H11" s="77">
        <f>SUM(H12,H27)</f>
        <v>594513</v>
      </c>
      <c r="I11" s="77">
        <f>SUM(I12,I27)</f>
        <v>594513</v>
      </c>
      <c r="J11" s="78">
        <f>SUM(J12,J27)</f>
        <v>594512.39</v>
      </c>
      <c r="K11" s="76">
        <f t="shared" ref="K11:K74" si="3">(J11/I11*100)</f>
        <v>99.999897395010706</v>
      </c>
    </row>
    <row r="12" spans="2:11" s="29" customFormat="1" ht="27.75" customHeight="1" x14ac:dyDescent="0.2">
      <c r="B12" s="211" t="s">
        <v>210</v>
      </c>
      <c r="C12" s="212"/>
      <c r="D12" s="212"/>
      <c r="E12" s="212"/>
      <c r="F12" s="213"/>
      <c r="G12" s="59" t="s">
        <v>211</v>
      </c>
      <c r="H12" s="77">
        <f t="shared" ref="H12:H13" si="4">H13</f>
        <v>558248</v>
      </c>
      <c r="I12" s="77">
        <v>558248</v>
      </c>
      <c r="J12" s="78">
        <f t="shared" ref="J12:J13" si="5">J13</f>
        <v>558248</v>
      </c>
      <c r="K12" s="76">
        <f t="shared" si="3"/>
        <v>100</v>
      </c>
    </row>
    <row r="13" spans="2:11" s="29" customFormat="1" ht="27.75" customHeight="1" x14ac:dyDescent="0.2">
      <c r="B13" s="211" t="s">
        <v>257</v>
      </c>
      <c r="C13" s="212"/>
      <c r="D13" s="212"/>
      <c r="E13" s="212"/>
      <c r="F13" s="213"/>
      <c r="G13" s="59" t="s">
        <v>212</v>
      </c>
      <c r="H13" s="77">
        <f t="shared" si="4"/>
        <v>558248</v>
      </c>
      <c r="I13" s="77">
        <v>558248</v>
      </c>
      <c r="J13" s="78">
        <f t="shared" si="5"/>
        <v>558248</v>
      </c>
      <c r="K13" s="76">
        <f t="shared" si="3"/>
        <v>100</v>
      </c>
    </row>
    <row r="14" spans="2:11" s="167" customFormat="1" ht="23.25" customHeight="1" x14ac:dyDescent="0.25">
      <c r="B14" s="7">
        <v>3</v>
      </c>
      <c r="C14" s="7"/>
      <c r="D14" s="7"/>
      <c r="E14" s="7"/>
      <c r="F14" s="7"/>
      <c r="G14" s="7" t="s">
        <v>4</v>
      </c>
      <c r="H14" s="170">
        <f t="shared" ref="H14:J14" si="6">H15</f>
        <v>558248</v>
      </c>
      <c r="I14" s="170">
        <f t="shared" si="6"/>
        <v>558248</v>
      </c>
      <c r="J14" s="166">
        <f t="shared" si="6"/>
        <v>558248</v>
      </c>
      <c r="K14" s="166">
        <f t="shared" si="3"/>
        <v>100</v>
      </c>
    </row>
    <row r="15" spans="2:11" s="167" customFormat="1" ht="20.25" customHeight="1" x14ac:dyDescent="0.25">
      <c r="B15" s="7"/>
      <c r="C15" s="7">
        <v>31</v>
      </c>
      <c r="D15" s="7"/>
      <c r="E15" s="7"/>
      <c r="F15" s="7"/>
      <c r="G15" s="7" t="s">
        <v>5</v>
      </c>
      <c r="H15" s="170">
        <f t="shared" ref="H15:I15" si="7">H16+H22</f>
        <v>558248</v>
      </c>
      <c r="I15" s="170">
        <f t="shared" si="7"/>
        <v>558248</v>
      </c>
      <c r="J15" s="166">
        <f>J16+J22</f>
        <v>558248</v>
      </c>
      <c r="K15" s="166">
        <f t="shared" si="3"/>
        <v>100</v>
      </c>
    </row>
    <row r="16" spans="2:11" s="167" customFormat="1" ht="17.25" customHeight="1" x14ac:dyDescent="0.25">
      <c r="B16" s="25"/>
      <c r="C16" s="25"/>
      <c r="D16" s="25">
        <v>311</v>
      </c>
      <c r="E16" s="25"/>
      <c r="F16" s="25"/>
      <c r="G16" s="25" t="s">
        <v>37</v>
      </c>
      <c r="H16" s="170">
        <f t="shared" ref="H16:I16" si="8">SUM(H17,H20)</f>
        <v>558248</v>
      </c>
      <c r="I16" s="170">
        <f t="shared" si="8"/>
        <v>558248</v>
      </c>
      <c r="J16" s="166">
        <f>SUM(J17,J20)</f>
        <v>558248</v>
      </c>
      <c r="K16" s="166">
        <f t="shared" si="3"/>
        <v>100</v>
      </c>
    </row>
    <row r="17" spans="2:11" s="45" customFormat="1" ht="18.75" customHeight="1" x14ac:dyDescent="0.25">
      <c r="B17" s="8"/>
      <c r="C17" s="8"/>
      <c r="D17" s="8"/>
      <c r="E17" s="8">
        <v>3111</v>
      </c>
      <c r="F17" s="8"/>
      <c r="G17" s="8" t="s">
        <v>38</v>
      </c>
      <c r="H17" s="69">
        <v>541096.13</v>
      </c>
      <c r="I17" s="69">
        <v>541096.13</v>
      </c>
      <c r="J17" s="70">
        <f t="shared" ref="J17" si="9">SUM(J18:J19)</f>
        <v>541096.13</v>
      </c>
      <c r="K17" s="70">
        <f t="shared" si="3"/>
        <v>100</v>
      </c>
    </row>
    <row r="18" spans="2:11" s="45" customFormat="1" ht="20.25" customHeight="1" x14ac:dyDescent="0.25">
      <c r="B18" s="8"/>
      <c r="C18" s="8"/>
      <c r="D18" s="8"/>
      <c r="E18" s="8"/>
      <c r="F18" s="8">
        <v>31111</v>
      </c>
      <c r="G18" s="8" t="s">
        <v>38</v>
      </c>
      <c r="H18" s="69">
        <v>541096.13</v>
      </c>
      <c r="I18" s="69">
        <v>541096.13</v>
      </c>
      <c r="J18" s="70">
        <v>541096.13</v>
      </c>
      <c r="K18" s="70">
        <f t="shared" si="3"/>
        <v>100</v>
      </c>
    </row>
    <row r="19" spans="2:11" s="45" customFormat="1" ht="20.25" customHeight="1" x14ac:dyDescent="0.25">
      <c r="B19" s="8"/>
      <c r="C19" s="8"/>
      <c r="D19" s="8"/>
      <c r="E19" s="8"/>
      <c r="F19" s="8">
        <v>31113</v>
      </c>
      <c r="G19" s="8" t="s">
        <v>93</v>
      </c>
      <c r="H19" s="69">
        <v>0</v>
      </c>
      <c r="I19" s="69">
        <v>0</v>
      </c>
      <c r="J19" s="70">
        <v>0</v>
      </c>
      <c r="K19" s="70" t="e">
        <f t="shared" si="3"/>
        <v>#DIV/0!</v>
      </c>
    </row>
    <row r="20" spans="2:11" s="45" customFormat="1" ht="18.75" customHeight="1" x14ac:dyDescent="0.25">
      <c r="B20" s="8"/>
      <c r="C20" s="8"/>
      <c r="D20" s="8"/>
      <c r="E20" s="8">
        <v>3114</v>
      </c>
      <c r="F20" s="8"/>
      <c r="G20" s="8" t="s">
        <v>92</v>
      </c>
      <c r="H20" s="69">
        <v>17151.87</v>
      </c>
      <c r="I20" s="69">
        <v>17151.87</v>
      </c>
      <c r="J20" s="70">
        <f t="shared" ref="J20" si="10">J21</f>
        <v>17151.87</v>
      </c>
      <c r="K20" s="70">
        <f t="shared" si="3"/>
        <v>100</v>
      </c>
    </row>
    <row r="21" spans="2:11" s="45" customFormat="1" ht="23.25" customHeight="1" x14ac:dyDescent="0.25">
      <c r="B21" s="8"/>
      <c r="C21" s="8"/>
      <c r="D21" s="8"/>
      <c r="E21" s="8"/>
      <c r="F21" s="8">
        <v>31141</v>
      </c>
      <c r="G21" s="8" t="s">
        <v>92</v>
      </c>
      <c r="H21" s="69">
        <v>17151.87</v>
      </c>
      <c r="I21" s="69">
        <v>17151.87</v>
      </c>
      <c r="J21" s="70">
        <v>17151.87</v>
      </c>
      <c r="K21" s="70">
        <f t="shared" si="3"/>
        <v>100</v>
      </c>
    </row>
    <row r="22" spans="2:11" x14ac:dyDescent="0.25">
      <c r="B22" s="8"/>
      <c r="C22" s="8"/>
      <c r="D22" s="8">
        <v>313</v>
      </c>
      <c r="E22" s="8"/>
      <c r="F22" s="8" t="s">
        <v>100</v>
      </c>
      <c r="G22" s="8" t="s">
        <v>99</v>
      </c>
      <c r="H22" s="69">
        <v>0</v>
      </c>
      <c r="I22" s="46">
        <v>0</v>
      </c>
      <c r="J22" s="60">
        <f>SUM(J23,J25)</f>
        <v>0</v>
      </c>
      <c r="K22" s="48" t="e">
        <f t="shared" si="3"/>
        <v>#DIV/0!</v>
      </c>
    </row>
    <row r="23" spans="2:11" x14ac:dyDescent="0.25">
      <c r="B23" s="8"/>
      <c r="C23" s="8"/>
      <c r="D23" s="8"/>
      <c r="E23" s="8">
        <v>3131</v>
      </c>
      <c r="F23" s="8"/>
      <c r="G23" s="8" t="s">
        <v>101</v>
      </c>
      <c r="H23" s="69">
        <v>0</v>
      </c>
      <c r="I23" s="46">
        <v>0</v>
      </c>
      <c r="J23" s="60">
        <f>J24</f>
        <v>0</v>
      </c>
      <c r="K23" s="64" t="e">
        <f t="shared" si="3"/>
        <v>#DIV/0!</v>
      </c>
    </row>
    <row r="24" spans="2:11" x14ac:dyDescent="0.25">
      <c r="B24" s="8"/>
      <c r="C24" s="8"/>
      <c r="D24" s="8"/>
      <c r="E24" s="8"/>
      <c r="F24" s="8">
        <v>31311</v>
      </c>
      <c r="G24" s="8" t="s">
        <v>101</v>
      </c>
      <c r="H24" s="46">
        <v>0</v>
      </c>
      <c r="I24" s="46">
        <v>0</v>
      </c>
      <c r="J24" s="60">
        <v>0</v>
      </c>
      <c r="K24" s="64" t="e">
        <f t="shared" si="3"/>
        <v>#DIV/0!</v>
      </c>
    </row>
    <row r="25" spans="2:11" x14ac:dyDescent="0.25">
      <c r="B25" s="8"/>
      <c r="C25" s="8"/>
      <c r="D25" s="8"/>
      <c r="E25" s="8">
        <v>3132</v>
      </c>
      <c r="F25" s="8"/>
      <c r="G25" s="8" t="s">
        <v>102</v>
      </c>
      <c r="H25" s="46">
        <v>0</v>
      </c>
      <c r="I25" s="46">
        <v>0</v>
      </c>
      <c r="J25" s="60">
        <v>0</v>
      </c>
      <c r="K25" s="64" t="e">
        <f t="shared" si="3"/>
        <v>#DIV/0!</v>
      </c>
    </row>
    <row r="26" spans="2:11" x14ac:dyDescent="0.25">
      <c r="B26" s="8"/>
      <c r="C26" s="8"/>
      <c r="D26" s="8"/>
      <c r="E26" s="8"/>
      <c r="F26" s="8">
        <v>31321</v>
      </c>
      <c r="G26" s="8" t="s">
        <v>103</v>
      </c>
      <c r="H26" s="46">
        <v>0</v>
      </c>
      <c r="I26" s="75">
        <v>0</v>
      </c>
      <c r="J26" s="60">
        <v>0</v>
      </c>
      <c r="K26" s="64" t="e">
        <f t="shared" si="3"/>
        <v>#DIV/0!</v>
      </c>
    </row>
    <row r="27" spans="2:11" s="87" customFormat="1" ht="27.75" customHeight="1" x14ac:dyDescent="0.2">
      <c r="B27" s="197" t="s">
        <v>215</v>
      </c>
      <c r="C27" s="200"/>
      <c r="D27" s="200"/>
      <c r="E27" s="200"/>
      <c r="F27" s="201"/>
      <c r="G27" s="44" t="s">
        <v>216</v>
      </c>
      <c r="H27" s="130">
        <v>36265</v>
      </c>
      <c r="I27" s="130">
        <v>36265</v>
      </c>
      <c r="J27" s="83">
        <f>J28</f>
        <v>36264.39</v>
      </c>
      <c r="K27" s="83">
        <f t="shared" si="3"/>
        <v>99.998317937405218</v>
      </c>
    </row>
    <row r="28" spans="2:11" s="87" customFormat="1" ht="27.75" customHeight="1" x14ac:dyDescent="0.2">
      <c r="B28" s="197" t="s">
        <v>257</v>
      </c>
      <c r="C28" s="200"/>
      <c r="D28" s="200"/>
      <c r="E28" s="200"/>
      <c r="F28" s="201"/>
      <c r="G28" s="44" t="s">
        <v>212</v>
      </c>
      <c r="H28" s="80">
        <v>36265</v>
      </c>
      <c r="I28" s="155">
        <v>36265</v>
      </c>
      <c r="J28" s="125">
        <f>J29+J34</f>
        <v>36264.39</v>
      </c>
      <c r="K28" s="124">
        <f t="shared" si="3"/>
        <v>99.998317937405218</v>
      </c>
    </row>
    <row r="29" spans="2:11" s="167" customFormat="1" ht="23.25" customHeight="1" x14ac:dyDescent="0.25">
      <c r="B29" s="7">
        <v>3</v>
      </c>
      <c r="C29" s="7"/>
      <c r="D29" s="7"/>
      <c r="E29" s="7"/>
      <c r="F29" s="7"/>
      <c r="G29" s="7" t="s">
        <v>4</v>
      </c>
      <c r="H29" s="47">
        <v>16775</v>
      </c>
      <c r="I29" s="142">
        <v>16775</v>
      </c>
      <c r="J29" s="166">
        <v>16775</v>
      </c>
      <c r="K29" s="166">
        <f t="shared" si="3"/>
        <v>100</v>
      </c>
    </row>
    <row r="30" spans="2:11" s="36" customFormat="1" x14ac:dyDescent="0.25">
      <c r="B30" s="25"/>
      <c r="C30" s="25">
        <v>32</v>
      </c>
      <c r="D30" s="101"/>
      <c r="E30" s="101"/>
      <c r="F30" s="101"/>
      <c r="G30" s="25" t="s">
        <v>19</v>
      </c>
      <c r="H30" s="47">
        <v>16775</v>
      </c>
      <c r="I30" s="141">
        <v>16775</v>
      </c>
      <c r="J30" s="49">
        <v>16775</v>
      </c>
      <c r="K30" s="49">
        <f t="shared" si="3"/>
        <v>100</v>
      </c>
    </row>
    <row r="31" spans="2:11" s="36" customFormat="1" x14ac:dyDescent="0.25">
      <c r="B31" s="25"/>
      <c r="C31" s="25"/>
      <c r="D31" s="25">
        <v>323</v>
      </c>
      <c r="E31" s="25"/>
      <c r="F31" s="25"/>
      <c r="G31" s="25" t="s">
        <v>198</v>
      </c>
      <c r="H31" s="141">
        <v>16775</v>
      </c>
      <c r="I31" s="141">
        <v>16775</v>
      </c>
      <c r="J31" s="169">
        <v>16775</v>
      </c>
      <c r="K31" s="49">
        <f t="shared" si="3"/>
        <v>100</v>
      </c>
    </row>
    <row r="32" spans="2:11" x14ac:dyDescent="0.25">
      <c r="B32" s="8"/>
      <c r="C32" s="25"/>
      <c r="D32" s="8"/>
      <c r="E32" s="8">
        <v>3232</v>
      </c>
      <c r="F32" s="8" t="s">
        <v>100</v>
      </c>
      <c r="G32" s="31" t="s">
        <v>134</v>
      </c>
      <c r="H32" s="71">
        <v>16775</v>
      </c>
      <c r="I32" s="71">
        <v>16775</v>
      </c>
      <c r="J32" s="93">
        <f>J33</f>
        <v>16775</v>
      </c>
      <c r="K32" s="66">
        <f t="shared" si="3"/>
        <v>100</v>
      </c>
    </row>
    <row r="33" spans="2:12" ht="25.5" x14ac:dyDescent="0.25">
      <c r="B33" s="8"/>
      <c r="C33" s="25"/>
      <c r="D33" s="8"/>
      <c r="E33" s="8"/>
      <c r="F33" s="8">
        <v>32321</v>
      </c>
      <c r="G33" s="31" t="s">
        <v>135</v>
      </c>
      <c r="H33" s="71">
        <v>16775</v>
      </c>
      <c r="I33" s="46">
        <v>16775</v>
      </c>
      <c r="J33" s="93">
        <v>16775</v>
      </c>
      <c r="K33" s="48">
        <f t="shared" si="3"/>
        <v>100</v>
      </c>
    </row>
    <row r="34" spans="2:12" s="36" customFormat="1" ht="25.5" x14ac:dyDescent="0.25">
      <c r="B34" s="10">
        <v>4</v>
      </c>
      <c r="C34" s="10"/>
      <c r="D34" s="10"/>
      <c r="E34" s="10"/>
      <c r="F34" s="10"/>
      <c r="G34" s="23" t="s">
        <v>6</v>
      </c>
      <c r="H34" s="141">
        <v>19490</v>
      </c>
      <c r="I34" s="142">
        <v>19490</v>
      </c>
      <c r="J34" s="141">
        <f>SUM(J35,J38,J55)</f>
        <v>19489.39</v>
      </c>
      <c r="K34" s="168">
        <f t="shared" si="3"/>
        <v>99.996870189840934</v>
      </c>
    </row>
    <row r="35" spans="2:12" s="36" customFormat="1" ht="25.5" x14ac:dyDescent="0.25">
      <c r="B35" s="7"/>
      <c r="C35" s="7">
        <v>41</v>
      </c>
      <c r="D35" s="7"/>
      <c r="E35" s="7"/>
      <c r="F35" s="7"/>
      <c r="G35" s="23" t="s">
        <v>7</v>
      </c>
      <c r="H35" s="141">
        <v>0</v>
      </c>
      <c r="I35" s="141">
        <v>0</v>
      </c>
      <c r="J35" s="141">
        <v>0</v>
      </c>
      <c r="K35" s="141" t="e">
        <f t="shared" si="3"/>
        <v>#DIV/0!</v>
      </c>
      <c r="L35" s="168"/>
    </row>
    <row r="36" spans="2:12" s="36" customFormat="1" x14ac:dyDescent="0.25">
      <c r="B36" s="7"/>
      <c r="C36" s="7"/>
      <c r="D36" s="25">
        <v>411</v>
      </c>
      <c r="E36" s="25"/>
      <c r="F36" s="25"/>
      <c r="G36" s="25" t="s">
        <v>41</v>
      </c>
      <c r="H36" s="141">
        <v>0</v>
      </c>
      <c r="I36" s="141">
        <v>0</v>
      </c>
      <c r="J36" s="141">
        <v>0</v>
      </c>
      <c r="K36" s="141" t="e">
        <f t="shared" si="3"/>
        <v>#DIV/0!</v>
      </c>
      <c r="L36" s="168"/>
    </row>
    <row r="37" spans="2:12" x14ac:dyDescent="0.25">
      <c r="B37" s="11"/>
      <c r="C37" s="11"/>
      <c r="D37" s="8"/>
      <c r="E37" s="8">
        <v>4111</v>
      </c>
      <c r="F37" s="8">
        <v>4111</v>
      </c>
      <c r="G37" s="8" t="s">
        <v>42</v>
      </c>
      <c r="H37" s="71">
        <v>0</v>
      </c>
      <c r="I37" s="71">
        <v>0</v>
      </c>
      <c r="J37" s="71">
        <v>0</v>
      </c>
      <c r="K37" s="72" t="e">
        <f t="shared" si="3"/>
        <v>#DIV/0!</v>
      </c>
    </row>
    <row r="38" spans="2:12" s="36" customFormat="1" ht="25.5" x14ac:dyDescent="0.25">
      <c r="B38" s="7"/>
      <c r="C38" s="7">
        <v>42</v>
      </c>
      <c r="D38" s="7"/>
      <c r="E38" s="7"/>
      <c r="F38" s="7"/>
      <c r="G38" s="23" t="s">
        <v>174</v>
      </c>
      <c r="H38" s="141">
        <v>19490</v>
      </c>
      <c r="I38" s="141">
        <f>I39</f>
        <v>19490</v>
      </c>
      <c r="J38" s="141">
        <f>J39</f>
        <v>19489.39</v>
      </c>
      <c r="K38" s="168">
        <f t="shared" si="3"/>
        <v>99.996870189840934</v>
      </c>
    </row>
    <row r="39" spans="2:12" s="36" customFormat="1" x14ac:dyDescent="0.25">
      <c r="B39" s="7"/>
      <c r="C39" s="7"/>
      <c r="D39" s="25">
        <v>422</v>
      </c>
      <c r="E39" s="25"/>
      <c r="F39" s="25"/>
      <c r="G39" s="25" t="s">
        <v>175</v>
      </c>
      <c r="H39" s="142">
        <f>SUM(H40,H43,H49,H52,H54,H46)</f>
        <v>19490</v>
      </c>
      <c r="I39" s="141">
        <f>SUM(I40,I43,I49,I52,I54,I46)</f>
        <v>19490</v>
      </c>
      <c r="J39" s="141">
        <f t="shared" ref="J39" si="11">SUM(J40,J43,J49,J51,J53,J46)</f>
        <v>19489.39</v>
      </c>
      <c r="K39" s="168">
        <f t="shared" si="3"/>
        <v>99.996870189840934</v>
      </c>
    </row>
    <row r="40" spans="2:12" x14ac:dyDescent="0.25">
      <c r="B40" s="11"/>
      <c r="C40" s="11"/>
      <c r="D40" s="8"/>
      <c r="E40" s="8">
        <v>4221</v>
      </c>
      <c r="F40" s="8"/>
      <c r="G40" s="8" t="s">
        <v>176</v>
      </c>
      <c r="H40" s="139">
        <v>2563</v>
      </c>
      <c r="I40" s="71">
        <f t="shared" ref="I40:J40" si="12">I42+I41</f>
        <v>2563</v>
      </c>
      <c r="J40" s="71">
        <f t="shared" si="12"/>
        <v>2562.64</v>
      </c>
      <c r="K40" s="72">
        <f t="shared" si="3"/>
        <v>99.985953960202878</v>
      </c>
    </row>
    <row r="41" spans="2:12" x14ac:dyDescent="0.25">
      <c r="B41" s="11"/>
      <c r="C41" s="11"/>
      <c r="D41" s="8"/>
      <c r="E41" s="8"/>
      <c r="F41" s="8">
        <v>42211</v>
      </c>
      <c r="G41" s="8" t="s">
        <v>246</v>
      </c>
      <c r="H41" s="75">
        <v>522</v>
      </c>
      <c r="I41" s="71">
        <v>522</v>
      </c>
      <c r="J41" s="73">
        <v>521.92999999999995</v>
      </c>
      <c r="K41" s="74">
        <f t="shared" si="3"/>
        <v>99.986590038314176</v>
      </c>
    </row>
    <row r="42" spans="2:12" x14ac:dyDescent="0.25">
      <c r="B42" s="11"/>
      <c r="C42" s="11"/>
      <c r="D42" s="8"/>
      <c r="E42" s="8"/>
      <c r="F42" s="8">
        <v>42212</v>
      </c>
      <c r="G42" s="8" t="s">
        <v>177</v>
      </c>
      <c r="H42" s="75">
        <v>2041</v>
      </c>
      <c r="I42" s="71">
        <v>2041</v>
      </c>
      <c r="J42" s="73">
        <v>2040.71</v>
      </c>
      <c r="K42" s="74">
        <f t="shared" si="3"/>
        <v>99.985791278784902</v>
      </c>
    </row>
    <row r="43" spans="2:12" x14ac:dyDescent="0.25">
      <c r="B43" s="11"/>
      <c r="C43" s="11"/>
      <c r="D43" s="8"/>
      <c r="E43" s="8">
        <v>4222</v>
      </c>
      <c r="F43" s="8"/>
      <c r="G43" s="8" t="s">
        <v>178</v>
      </c>
      <c r="H43" s="46">
        <v>0</v>
      </c>
      <c r="I43" s="71">
        <v>0</v>
      </c>
      <c r="J43" s="71">
        <f>J44</f>
        <v>0</v>
      </c>
      <c r="K43" s="71" t="e">
        <f t="shared" si="3"/>
        <v>#DIV/0!</v>
      </c>
    </row>
    <row r="44" spans="2:12" x14ac:dyDescent="0.25">
      <c r="B44" s="11"/>
      <c r="C44" s="11"/>
      <c r="D44" s="8"/>
      <c r="E44" s="8"/>
      <c r="F44" s="8">
        <v>42221</v>
      </c>
      <c r="G44" s="8" t="s">
        <v>266</v>
      </c>
      <c r="H44" s="46">
        <v>0</v>
      </c>
      <c r="I44" s="73">
        <v>0</v>
      </c>
      <c r="J44" s="71">
        <v>0</v>
      </c>
      <c r="K44" s="71" t="e">
        <f t="shared" si="3"/>
        <v>#DIV/0!</v>
      </c>
    </row>
    <row r="45" spans="2:12" x14ac:dyDescent="0.25">
      <c r="B45" s="11"/>
      <c r="C45" s="11"/>
      <c r="D45" s="8"/>
      <c r="E45" s="8"/>
      <c r="F45" s="8">
        <v>42229</v>
      </c>
      <c r="G45" s="8" t="s">
        <v>179</v>
      </c>
      <c r="H45" s="46">
        <v>0</v>
      </c>
      <c r="I45" s="139">
        <v>0</v>
      </c>
      <c r="J45" s="71">
        <v>0</v>
      </c>
      <c r="K45" s="71" t="e">
        <f t="shared" si="3"/>
        <v>#DIV/0!</v>
      </c>
    </row>
    <row r="46" spans="2:12" x14ac:dyDescent="0.25">
      <c r="B46" s="11"/>
      <c r="C46" s="11"/>
      <c r="D46" s="8"/>
      <c r="E46" s="8">
        <v>4223</v>
      </c>
      <c r="F46" s="8"/>
      <c r="G46" s="8" t="s">
        <v>220</v>
      </c>
      <c r="H46" s="46">
        <v>0</v>
      </c>
      <c r="I46" s="75">
        <v>0</v>
      </c>
      <c r="J46" s="48">
        <f t="shared" ref="J46" si="13">J48+J47</f>
        <v>0</v>
      </c>
      <c r="K46" s="48" t="e">
        <f t="shared" si="3"/>
        <v>#DIV/0!</v>
      </c>
    </row>
    <row r="47" spans="2:12" x14ac:dyDescent="0.25">
      <c r="B47" s="11"/>
      <c r="C47" s="11"/>
      <c r="D47" s="8"/>
      <c r="E47" s="8"/>
      <c r="F47" s="8">
        <v>42231</v>
      </c>
      <c r="G47" s="8" t="s">
        <v>219</v>
      </c>
      <c r="H47" s="46">
        <v>0</v>
      </c>
      <c r="I47" s="75">
        <v>0</v>
      </c>
      <c r="J47" s="48">
        <v>0</v>
      </c>
      <c r="K47" s="48" t="e">
        <f t="shared" si="3"/>
        <v>#DIV/0!</v>
      </c>
    </row>
    <row r="48" spans="2:12" x14ac:dyDescent="0.25">
      <c r="B48" s="11"/>
      <c r="C48" s="11"/>
      <c r="D48" s="8"/>
      <c r="E48" s="8"/>
      <c r="F48" s="8">
        <v>42239</v>
      </c>
      <c r="G48" s="8" t="s">
        <v>221</v>
      </c>
      <c r="H48" s="46">
        <v>0</v>
      </c>
      <c r="I48" s="46">
        <v>0</v>
      </c>
      <c r="J48" s="48">
        <v>0</v>
      </c>
      <c r="K48" s="48" t="e">
        <f t="shared" si="3"/>
        <v>#DIV/0!</v>
      </c>
    </row>
    <row r="49" spans="2:12" x14ac:dyDescent="0.25">
      <c r="B49" s="11"/>
      <c r="C49" s="11"/>
      <c r="D49" s="8"/>
      <c r="E49" s="8">
        <v>4224</v>
      </c>
      <c r="F49" s="8"/>
      <c r="G49" s="8" t="s">
        <v>180</v>
      </c>
      <c r="H49" s="46">
        <v>0</v>
      </c>
      <c r="I49" s="46">
        <v>0</v>
      </c>
      <c r="J49" s="71">
        <v>0</v>
      </c>
      <c r="K49" s="71" t="e">
        <f t="shared" si="3"/>
        <v>#DIV/0!</v>
      </c>
      <c r="L49" s="61"/>
    </row>
    <row r="50" spans="2:12" x14ac:dyDescent="0.25">
      <c r="B50" s="11"/>
      <c r="C50" s="11"/>
      <c r="D50" s="8"/>
      <c r="E50" s="8"/>
      <c r="F50" s="8">
        <v>42241</v>
      </c>
      <c r="G50" s="8" t="s">
        <v>181</v>
      </c>
      <c r="H50" s="46">
        <v>0</v>
      </c>
      <c r="I50" s="46">
        <v>0</v>
      </c>
      <c r="J50" s="73">
        <v>0</v>
      </c>
      <c r="K50" s="71" t="e">
        <f t="shared" si="3"/>
        <v>#DIV/0!</v>
      </c>
      <c r="L50" s="61"/>
    </row>
    <row r="51" spans="2:12" x14ac:dyDescent="0.25">
      <c r="B51" s="11"/>
      <c r="C51" s="11"/>
      <c r="D51" s="8"/>
      <c r="E51" s="8">
        <v>4225</v>
      </c>
      <c r="F51" s="8"/>
      <c r="G51" s="8" t="s">
        <v>182</v>
      </c>
      <c r="H51" s="46">
        <v>0</v>
      </c>
      <c r="I51" s="46">
        <v>0</v>
      </c>
      <c r="J51" s="71">
        <f>J52</f>
        <v>0</v>
      </c>
      <c r="K51" s="71" t="e">
        <f t="shared" si="3"/>
        <v>#DIV/0!</v>
      </c>
    </row>
    <row r="52" spans="2:12" x14ac:dyDescent="0.25">
      <c r="B52" s="11"/>
      <c r="C52" s="11"/>
      <c r="D52" s="8"/>
      <c r="E52" s="8"/>
      <c r="F52" s="8">
        <v>42259</v>
      </c>
      <c r="G52" s="8" t="s">
        <v>183</v>
      </c>
      <c r="H52" s="46">
        <v>0</v>
      </c>
      <c r="I52" s="46">
        <v>0</v>
      </c>
      <c r="J52" s="71">
        <v>0</v>
      </c>
      <c r="K52" s="71" t="e">
        <f t="shared" si="3"/>
        <v>#DIV/0!</v>
      </c>
    </row>
    <row r="53" spans="2:12" x14ac:dyDescent="0.25">
      <c r="B53" s="11"/>
      <c r="C53" s="11"/>
      <c r="D53" s="8"/>
      <c r="E53" s="8">
        <v>4227</v>
      </c>
      <c r="F53" s="8"/>
      <c r="G53" s="8" t="s">
        <v>184</v>
      </c>
      <c r="H53" s="46">
        <v>16927</v>
      </c>
      <c r="I53" s="46">
        <v>16927</v>
      </c>
      <c r="J53" s="71">
        <f>J54</f>
        <v>16926.75</v>
      </c>
      <c r="K53" s="71">
        <f t="shared" si="3"/>
        <v>99.998523069652038</v>
      </c>
    </row>
    <row r="54" spans="2:12" x14ac:dyDescent="0.25">
      <c r="B54" s="11"/>
      <c r="C54" s="11"/>
      <c r="D54" s="8"/>
      <c r="E54" s="8"/>
      <c r="F54" s="8">
        <v>42273</v>
      </c>
      <c r="G54" s="8" t="s">
        <v>185</v>
      </c>
      <c r="H54" s="46">
        <v>16927</v>
      </c>
      <c r="I54" s="46">
        <v>16927</v>
      </c>
      <c r="J54" s="71">
        <v>16926.75</v>
      </c>
      <c r="K54" s="71">
        <f t="shared" si="3"/>
        <v>99.998523069652038</v>
      </c>
    </row>
    <row r="55" spans="2:12" ht="25.5" x14ac:dyDescent="0.25">
      <c r="B55" s="11"/>
      <c r="C55" s="11">
        <v>45</v>
      </c>
      <c r="D55" s="11"/>
      <c r="E55" s="11"/>
      <c r="F55" s="11"/>
      <c r="G55" s="24" t="s">
        <v>186</v>
      </c>
      <c r="H55" s="46">
        <v>0</v>
      </c>
      <c r="I55" s="46">
        <v>0</v>
      </c>
      <c r="J55" s="71">
        <v>0</v>
      </c>
      <c r="K55" s="71" t="e">
        <f t="shared" si="3"/>
        <v>#DIV/0!</v>
      </c>
    </row>
    <row r="56" spans="2:12" x14ac:dyDescent="0.25">
      <c r="B56" s="11"/>
      <c r="C56" s="11"/>
      <c r="D56" s="8">
        <v>451</v>
      </c>
      <c r="E56" s="8"/>
      <c r="F56" s="8"/>
      <c r="G56" s="8" t="s">
        <v>187</v>
      </c>
      <c r="H56" s="46">
        <v>0</v>
      </c>
      <c r="I56" s="46">
        <v>0</v>
      </c>
      <c r="J56" s="71">
        <v>0</v>
      </c>
      <c r="K56" s="71" t="e">
        <f t="shared" si="3"/>
        <v>#DIV/0!</v>
      </c>
    </row>
    <row r="57" spans="2:12" x14ac:dyDescent="0.25">
      <c r="B57" s="11"/>
      <c r="C57" s="11"/>
      <c r="D57" s="8"/>
      <c r="E57" s="8">
        <v>4511</v>
      </c>
      <c r="F57" s="8"/>
      <c r="G57" s="8" t="s">
        <v>187</v>
      </c>
      <c r="H57" s="46">
        <v>0</v>
      </c>
      <c r="I57" s="46">
        <v>0</v>
      </c>
      <c r="J57" s="71">
        <v>0</v>
      </c>
      <c r="K57" s="71" t="e">
        <f t="shared" si="3"/>
        <v>#DIV/0!</v>
      </c>
    </row>
    <row r="58" spans="2:12" x14ac:dyDescent="0.25">
      <c r="B58" s="11"/>
      <c r="C58" s="11"/>
      <c r="D58" s="8"/>
      <c r="E58" s="8"/>
      <c r="F58" s="8">
        <v>45111</v>
      </c>
      <c r="G58" s="8" t="s">
        <v>187</v>
      </c>
      <c r="H58" s="46">
        <v>0</v>
      </c>
      <c r="I58" s="46">
        <v>0</v>
      </c>
      <c r="J58" s="73">
        <v>0</v>
      </c>
      <c r="K58" s="73" t="e">
        <f t="shared" si="3"/>
        <v>#DIV/0!</v>
      </c>
    </row>
    <row r="59" spans="2:12" s="87" customFormat="1" ht="39.75" customHeight="1" x14ac:dyDescent="0.2">
      <c r="B59" s="197" t="s">
        <v>213</v>
      </c>
      <c r="C59" s="200"/>
      <c r="D59" s="200"/>
      <c r="E59" s="200"/>
      <c r="F59" s="201"/>
      <c r="G59" s="44" t="s">
        <v>279</v>
      </c>
      <c r="H59" s="80">
        <f>H60</f>
        <v>1005342.6500000001</v>
      </c>
      <c r="I59" s="80">
        <f t="shared" ref="I59:J59" si="14">I60</f>
        <v>1005342.6500000001</v>
      </c>
      <c r="J59" s="159">
        <f t="shared" si="14"/>
        <v>1024264.03</v>
      </c>
      <c r="K59" s="83">
        <f t="shared" si="3"/>
        <v>101.88208269091139</v>
      </c>
    </row>
    <row r="60" spans="2:12" s="87" customFormat="1" ht="27.75" customHeight="1" x14ac:dyDescent="0.2">
      <c r="B60" s="197" t="s">
        <v>214</v>
      </c>
      <c r="C60" s="200"/>
      <c r="D60" s="200"/>
      <c r="E60" s="200"/>
      <c r="F60" s="201"/>
      <c r="G60" s="44" t="s">
        <v>211</v>
      </c>
      <c r="H60" s="80">
        <f>SUM(H61,H176,H202, H213)</f>
        <v>1005342.6500000001</v>
      </c>
      <c r="I60" s="80">
        <f t="shared" ref="I60:J60" si="15">SUM(I61,I176,I202, I213)</f>
        <v>1005342.6500000001</v>
      </c>
      <c r="J60" s="83">
        <f t="shared" si="15"/>
        <v>1024264.03</v>
      </c>
      <c r="K60" s="83">
        <f t="shared" si="3"/>
        <v>101.88208269091139</v>
      </c>
    </row>
    <row r="61" spans="2:12" s="87" customFormat="1" ht="27.75" customHeight="1" x14ac:dyDescent="0.2">
      <c r="B61" s="197" t="s">
        <v>258</v>
      </c>
      <c r="C61" s="200"/>
      <c r="D61" s="200"/>
      <c r="E61" s="200"/>
      <c r="F61" s="201"/>
      <c r="G61" s="44" t="s">
        <v>239</v>
      </c>
      <c r="H61" s="80">
        <f>H62</f>
        <v>753115.76000000013</v>
      </c>
      <c r="I61" s="80">
        <f t="shared" ref="I61:J61" si="16">I62</f>
        <v>753115.76000000013</v>
      </c>
      <c r="J61" s="83">
        <f t="shared" si="16"/>
        <v>772037.14</v>
      </c>
      <c r="K61" s="83">
        <f t="shared" si="3"/>
        <v>102.5124132311346</v>
      </c>
    </row>
    <row r="62" spans="2:12" s="167" customFormat="1" ht="30" customHeight="1" x14ac:dyDescent="0.25">
      <c r="B62" s="7">
        <v>3</v>
      </c>
      <c r="C62" s="7"/>
      <c r="D62" s="7"/>
      <c r="E62" s="7"/>
      <c r="F62" s="7"/>
      <c r="G62" s="7" t="s">
        <v>4</v>
      </c>
      <c r="H62" s="47">
        <f>SUM(H63,H86,H161,H170)</f>
        <v>753115.76000000013</v>
      </c>
      <c r="I62" s="47">
        <f t="shared" ref="I62:J62" si="17">SUM(I63,I86,I161,I170)</f>
        <v>753115.76000000013</v>
      </c>
      <c r="J62" s="49">
        <f t="shared" si="17"/>
        <v>772037.14</v>
      </c>
      <c r="K62" s="166">
        <f t="shared" si="3"/>
        <v>102.5124132311346</v>
      </c>
    </row>
    <row r="63" spans="2:12" s="167" customFormat="1" ht="21" customHeight="1" x14ac:dyDescent="0.25">
      <c r="B63" s="7"/>
      <c r="C63" s="7">
        <v>31</v>
      </c>
      <c r="D63" s="7"/>
      <c r="E63" s="7"/>
      <c r="F63" s="7"/>
      <c r="G63" s="7" t="s">
        <v>5</v>
      </c>
      <c r="H63" s="47">
        <v>373832.26</v>
      </c>
      <c r="I63" s="47">
        <v>381773.79000000004</v>
      </c>
      <c r="J63" s="49">
        <f t="shared" ref="J63" si="18">SUM(J64,J70,J78)</f>
        <v>402548.86</v>
      </c>
      <c r="K63" s="166">
        <f t="shared" si="3"/>
        <v>105.44172243987728</v>
      </c>
    </row>
    <row r="64" spans="2:12" s="167" customFormat="1" ht="19.5" customHeight="1" x14ac:dyDescent="0.25">
      <c r="B64" s="25"/>
      <c r="C64" s="25"/>
      <c r="D64" s="25">
        <v>311</v>
      </c>
      <c r="E64" s="25"/>
      <c r="F64" s="25"/>
      <c r="G64" s="25" t="s">
        <v>37</v>
      </c>
      <c r="H64" s="47">
        <v>200118.68</v>
      </c>
      <c r="I64" s="47">
        <v>211603.63</v>
      </c>
      <c r="J64" s="49">
        <f t="shared" ref="J64" si="19">SUM(J65,J68)</f>
        <v>233025.33000000002</v>
      </c>
      <c r="K64" s="166">
        <f t="shared" si="3"/>
        <v>110.12350307979122</v>
      </c>
    </row>
    <row r="65" spans="2:11" s="45" customFormat="1" ht="18.75" customHeight="1" x14ac:dyDescent="0.25">
      <c r="B65" s="8"/>
      <c r="C65" s="8"/>
      <c r="D65" s="8"/>
      <c r="E65" s="8">
        <v>3111</v>
      </c>
      <c r="F65" s="8"/>
      <c r="G65" s="8" t="s">
        <v>38</v>
      </c>
      <c r="H65" s="46">
        <v>119270.55</v>
      </c>
      <c r="I65" s="46">
        <v>136455.5</v>
      </c>
      <c r="J65" s="48">
        <f t="shared" ref="J65" si="20">SUM(J66:J67)</f>
        <v>160241.17000000001</v>
      </c>
      <c r="K65" s="70">
        <f t="shared" si="3"/>
        <v>117.43108192780798</v>
      </c>
    </row>
    <row r="66" spans="2:11" s="45" customFormat="1" ht="21.75" customHeight="1" x14ac:dyDescent="0.25">
      <c r="B66" s="8"/>
      <c r="C66" s="8"/>
      <c r="D66" s="8"/>
      <c r="E66" s="8"/>
      <c r="F66" s="8">
        <v>31111</v>
      </c>
      <c r="G66" s="8" t="s">
        <v>38</v>
      </c>
      <c r="H66" s="46">
        <v>119270.55</v>
      </c>
      <c r="I66" s="46">
        <v>136455.5</v>
      </c>
      <c r="J66" s="48">
        <v>160241.17000000001</v>
      </c>
      <c r="K66" s="70">
        <f t="shared" si="3"/>
        <v>117.43108192780798</v>
      </c>
    </row>
    <row r="67" spans="2:11" s="45" customFormat="1" ht="18.75" customHeight="1" x14ac:dyDescent="0.25">
      <c r="B67" s="8"/>
      <c r="C67" s="8"/>
      <c r="D67" s="8"/>
      <c r="E67" s="8"/>
      <c r="F67" s="8">
        <v>31113</v>
      </c>
      <c r="G67" s="8" t="s">
        <v>93</v>
      </c>
      <c r="H67" s="46">
        <v>0</v>
      </c>
      <c r="I67" s="46">
        <v>0</v>
      </c>
      <c r="J67" s="48">
        <v>0</v>
      </c>
      <c r="K67" s="70" t="e">
        <f t="shared" si="3"/>
        <v>#DIV/0!</v>
      </c>
    </row>
    <row r="68" spans="2:11" s="45" customFormat="1" ht="21" customHeight="1" x14ac:dyDescent="0.25">
      <c r="B68" s="8"/>
      <c r="C68" s="8"/>
      <c r="D68" s="8"/>
      <c r="E68" s="8">
        <v>3114</v>
      </c>
      <c r="F68" s="8"/>
      <c r="G68" s="8" t="s">
        <v>92</v>
      </c>
      <c r="H68" s="46">
        <v>80848.13</v>
      </c>
      <c r="I68" s="46">
        <v>75148.13</v>
      </c>
      <c r="J68" s="48">
        <f t="shared" ref="J68" si="21">J69</f>
        <v>72784.160000000003</v>
      </c>
      <c r="K68" s="70">
        <f t="shared" si="3"/>
        <v>96.85425305992311</v>
      </c>
    </row>
    <row r="69" spans="2:11" s="45" customFormat="1" ht="18" customHeight="1" x14ac:dyDescent="0.25">
      <c r="B69" s="8"/>
      <c r="C69" s="8"/>
      <c r="D69" s="8"/>
      <c r="E69" s="8"/>
      <c r="F69" s="8">
        <v>31141</v>
      </c>
      <c r="G69" s="8" t="s">
        <v>92</v>
      </c>
      <c r="H69" s="52">
        <v>80848.13</v>
      </c>
      <c r="I69" s="46">
        <v>75148.13</v>
      </c>
      <c r="J69" s="48">
        <v>72784.160000000003</v>
      </c>
      <c r="K69" s="70">
        <f t="shared" si="3"/>
        <v>96.85425305992311</v>
      </c>
    </row>
    <row r="70" spans="2:11" s="167" customFormat="1" ht="20.25" customHeight="1" x14ac:dyDescent="0.25">
      <c r="B70" s="25"/>
      <c r="C70" s="25"/>
      <c r="D70" s="25">
        <v>312</v>
      </c>
      <c r="E70" s="25"/>
      <c r="F70" s="25"/>
      <c r="G70" s="25" t="s">
        <v>94</v>
      </c>
      <c r="H70" s="47">
        <v>56713.58</v>
      </c>
      <c r="I70" s="47">
        <v>54270.16</v>
      </c>
      <c r="J70" s="104">
        <f t="shared" ref="J70" si="22">J71</f>
        <v>54270.16</v>
      </c>
      <c r="K70" s="166">
        <f t="shared" si="3"/>
        <v>100</v>
      </c>
    </row>
    <row r="71" spans="2:11" s="167" customFormat="1" ht="18" customHeight="1" x14ac:dyDescent="0.25">
      <c r="B71" s="25"/>
      <c r="C71" s="25"/>
      <c r="D71" s="25"/>
      <c r="E71" s="25">
        <v>3121</v>
      </c>
      <c r="F71" s="25"/>
      <c r="G71" s="25" t="s">
        <v>94</v>
      </c>
      <c r="H71" s="47">
        <v>56713.58</v>
      </c>
      <c r="I71" s="47">
        <v>54270.16</v>
      </c>
      <c r="J71" s="104">
        <f t="shared" ref="J71" si="23">SUM(J72:J77)</f>
        <v>54270.16</v>
      </c>
      <c r="K71" s="166">
        <f t="shared" si="3"/>
        <v>100</v>
      </c>
    </row>
    <row r="72" spans="2:11" s="45" customFormat="1" ht="19.5" customHeight="1" x14ac:dyDescent="0.2">
      <c r="B72" s="8"/>
      <c r="C72" s="8"/>
      <c r="D72" s="8"/>
      <c r="E72" s="8"/>
      <c r="F72" s="8">
        <v>31212</v>
      </c>
      <c r="G72" s="8" t="s">
        <v>95</v>
      </c>
      <c r="H72" s="46">
        <v>22360</v>
      </c>
      <c r="I72" s="46">
        <v>21158.5</v>
      </c>
      <c r="J72" s="107">
        <v>21158.5</v>
      </c>
      <c r="K72" s="70">
        <f t="shared" si="3"/>
        <v>100</v>
      </c>
    </row>
    <row r="73" spans="2:11" s="45" customFormat="1" ht="18" customHeight="1" x14ac:dyDescent="0.2">
      <c r="B73" s="8"/>
      <c r="C73" s="8"/>
      <c r="D73" s="8"/>
      <c r="E73" s="8"/>
      <c r="F73" s="8">
        <v>31213</v>
      </c>
      <c r="G73" s="8" t="s">
        <v>96</v>
      </c>
      <c r="H73" s="46">
        <v>2000</v>
      </c>
      <c r="I73" s="46">
        <v>1800</v>
      </c>
      <c r="J73" s="107">
        <v>1800</v>
      </c>
      <c r="K73" s="70">
        <f t="shared" si="3"/>
        <v>100</v>
      </c>
    </row>
    <row r="74" spans="2:11" s="45" customFormat="1" ht="15.75" customHeight="1" x14ac:dyDescent="0.2">
      <c r="B74" s="8"/>
      <c r="C74" s="8"/>
      <c r="D74" s="8"/>
      <c r="E74" s="8"/>
      <c r="F74" s="8">
        <v>31214</v>
      </c>
      <c r="G74" s="8" t="s">
        <v>196</v>
      </c>
      <c r="H74" s="46">
        <v>9735.1</v>
      </c>
      <c r="I74" s="52">
        <v>9735.1</v>
      </c>
      <c r="J74" s="107">
        <v>9735.1</v>
      </c>
      <c r="K74" s="70">
        <f t="shared" si="3"/>
        <v>100</v>
      </c>
    </row>
    <row r="75" spans="2:11" ht="25.5" x14ac:dyDescent="0.25">
      <c r="B75" s="8"/>
      <c r="C75" s="8"/>
      <c r="D75" s="8"/>
      <c r="E75" s="8"/>
      <c r="F75" s="8">
        <v>31215</v>
      </c>
      <c r="G75" s="31" t="s">
        <v>97</v>
      </c>
      <c r="H75" s="46">
        <v>5297.76</v>
      </c>
      <c r="I75" s="46">
        <v>4855.84</v>
      </c>
      <c r="J75" s="107">
        <v>4855.84</v>
      </c>
      <c r="K75" s="65">
        <f t="shared" ref="K75:K95" si="24">(J75/I75*100)</f>
        <v>100</v>
      </c>
    </row>
    <row r="76" spans="2:11" x14ac:dyDescent="0.25">
      <c r="B76" s="8"/>
      <c r="C76" s="8"/>
      <c r="D76" s="8"/>
      <c r="E76" s="8"/>
      <c r="F76" s="8">
        <v>31216</v>
      </c>
      <c r="G76" s="8" t="s">
        <v>98</v>
      </c>
      <c r="H76" s="46">
        <v>17100</v>
      </c>
      <c r="I76" s="46">
        <v>16500</v>
      </c>
      <c r="J76" s="107">
        <v>16500</v>
      </c>
      <c r="K76" s="48">
        <f t="shared" si="24"/>
        <v>100</v>
      </c>
    </row>
    <row r="77" spans="2:11" x14ac:dyDescent="0.25">
      <c r="B77" s="8"/>
      <c r="C77" s="8"/>
      <c r="D77" s="8"/>
      <c r="E77" s="8"/>
      <c r="F77" s="8">
        <v>31219</v>
      </c>
      <c r="G77" s="8" t="s">
        <v>218</v>
      </c>
      <c r="H77" s="46">
        <v>220.72</v>
      </c>
      <c r="I77" s="46">
        <v>220.72</v>
      </c>
      <c r="J77" s="107">
        <v>220.72</v>
      </c>
      <c r="K77" s="48">
        <f t="shared" si="24"/>
        <v>100</v>
      </c>
    </row>
    <row r="78" spans="2:11" s="36" customFormat="1" x14ac:dyDescent="0.25">
      <c r="B78" s="25"/>
      <c r="C78" s="25"/>
      <c r="D78" s="25">
        <v>313</v>
      </c>
      <c r="E78" s="25"/>
      <c r="F78" s="25" t="s">
        <v>100</v>
      </c>
      <c r="G78" s="25" t="s">
        <v>99</v>
      </c>
      <c r="H78" s="47">
        <v>117000</v>
      </c>
      <c r="I78" s="47">
        <v>115900</v>
      </c>
      <c r="J78" s="104">
        <f t="shared" ref="J78" si="25">SUM(J79,J81,J84)</f>
        <v>115253.37</v>
      </c>
      <c r="K78" s="49">
        <f t="shared" si="24"/>
        <v>99.442079378774807</v>
      </c>
    </row>
    <row r="79" spans="2:11" x14ac:dyDescent="0.25">
      <c r="B79" s="8"/>
      <c r="C79" s="8"/>
      <c r="D79" s="8"/>
      <c r="E79" s="8">
        <v>3131</v>
      </c>
      <c r="F79" s="8"/>
      <c r="G79" s="8" t="s">
        <v>101</v>
      </c>
      <c r="H79" s="46">
        <v>65693.820000000007</v>
      </c>
      <c r="I79" s="46">
        <v>62893.82</v>
      </c>
      <c r="J79" s="107">
        <f t="shared" ref="J79" si="26">J80</f>
        <v>60731.47</v>
      </c>
      <c r="K79" s="64">
        <f t="shared" si="24"/>
        <v>96.561903856372538</v>
      </c>
    </row>
    <row r="80" spans="2:11" x14ac:dyDescent="0.25">
      <c r="B80" s="8"/>
      <c r="C80" s="8"/>
      <c r="D80" s="8"/>
      <c r="E80" s="8"/>
      <c r="F80" s="8">
        <v>31311</v>
      </c>
      <c r="G80" s="8" t="s">
        <v>101</v>
      </c>
      <c r="H80" s="46">
        <v>65693.820000000007</v>
      </c>
      <c r="I80" s="46">
        <v>62893.82</v>
      </c>
      <c r="J80" s="107">
        <v>60731.47</v>
      </c>
      <c r="K80" s="64">
        <f t="shared" si="24"/>
        <v>96.561903856372538</v>
      </c>
    </row>
    <row r="81" spans="2:11" x14ac:dyDescent="0.25">
      <c r="B81" s="8"/>
      <c r="C81" s="8"/>
      <c r="D81" s="8"/>
      <c r="E81" s="8">
        <v>3132</v>
      </c>
      <c r="F81" s="8"/>
      <c r="G81" s="8" t="s">
        <v>102</v>
      </c>
      <c r="H81" s="46">
        <v>51306.18</v>
      </c>
      <c r="I81" s="46">
        <v>53006.18</v>
      </c>
      <c r="J81" s="107">
        <f t="shared" ref="J81" si="27">SUM(J82:J83)</f>
        <v>54521.9</v>
      </c>
      <c r="K81" s="64">
        <f t="shared" si="24"/>
        <v>102.85951562629111</v>
      </c>
    </row>
    <row r="82" spans="2:11" x14ac:dyDescent="0.25">
      <c r="B82" s="8"/>
      <c r="C82" s="8"/>
      <c r="D82" s="8"/>
      <c r="E82" s="8"/>
      <c r="F82" s="8">
        <v>31321</v>
      </c>
      <c r="G82" s="8" t="s">
        <v>103</v>
      </c>
      <c r="H82" s="46">
        <v>51306.18</v>
      </c>
      <c r="I82" s="46">
        <v>53006.18</v>
      </c>
      <c r="J82" s="107">
        <v>54521.9</v>
      </c>
      <c r="K82" s="64">
        <f t="shared" si="24"/>
        <v>102.85951562629111</v>
      </c>
    </row>
    <row r="83" spans="2:11" ht="25.5" x14ac:dyDescent="0.25">
      <c r="B83" s="8"/>
      <c r="C83" s="8"/>
      <c r="D83" s="8"/>
      <c r="E83" s="8"/>
      <c r="F83" s="8">
        <v>31322</v>
      </c>
      <c r="G83" s="31" t="s">
        <v>104</v>
      </c>
      <c r="H83" s="46">
        <v>0</v>
      </c>
      <c r="I83" s="46">
        <v>0</v>
      </c>
      <c r="J83" s="107">
        <v>0</v>
      </c>
      <c r="K83" s="66" t="e">
        <f t="shared" si="24"/>
        <v>#DIV/0!</v>
      </c>
    </row>
    <row r="84" spans="2:11" ht="23.25" customHeight="1" x14ac:dyDescent="0.25">
      <c r="B84" s="8"/>
      <c r="C84" s="8"/>
      <c r="D84" s="8"/>
      <c r="E84" s="8">
        <v>3133</v>
      </c>
      <c r="F84" s="8"/>
      <c r="G84" s="31" t="s">
        <v>188</v>
      </c>
      <c r="H84" s="46">
        <v>0</v>
      </c>
      <c r="I84" s="46">
        <v>0</v>
      </c>
      <c r="J84" s="107">
        <v>0</v>
      </c>
      <c r="K84" s="48" t="e">
        <f t="shared" si="24"/>
        <v>#DIV/0!</v>
      </c>
    </row>
    <row r="85" spans="2:11" ht="25.5" x14ac:dyDescent="0.25">
      <c r="B85" s="8"/>
      <c r="C85" s="8"/>
      <c r="D85" s="8"/>
      <c r="E85" s="8"/>
      <c r="F85" s="8">
        <v>31332</v>
      </c>
      <c r="G85" s="31" t="s">
        <v>188</v>
      </c>
      <c r="H85" s="46">
        <v>0</v>
      </c>
      <c r="I85" s="46">
        <v>0</v>
      </c>
      <c r="J85" s="107">
        <v>0</v>
      </c>
      <c r="K85" s="48" t="e">
        <f t="shared" si="24"/>
        <v>#DIV/0!</v>
      </c>
    </row>
    <row r="86" spans="2:11" x14ac:dyDescent="0.25">
      <c r="B86" s="25"/>
      <c r="C86" s="25">
        <v>32</v>
      </c>
      <c r="D86" s="101"/>
      <c r="E86" s="101"/>
      <c r="F86" s="101"/>
      <c r="G86" s="25" t="s">
        <v>19</v>
      </c>
      <c r="H86" s="47">
        <v>371980.11000000004</v>
      </c>
      <c r="I86" s="47">
        <v>363993.58</v>
      </c>
      <c r="J86" s="104">
        <f>SUM(J87,J97,J119,J147)</f>
        <v>362143.07999999996</v>
      </c>
      <c r="K86" s="49">
        <f t="shared" si="24"/>
        <v>99.491611912495799</v>
      </c>
    </row>
    <row r="87" spans="2:11" x14ac:dyDescent="0.25">
      <c r="B87" s="25"/>
      <c r="C87" s="25"/>
      <c r="D87" s="25">
        <v>321</v>
      </c>
      <c r="E87" s="25"/>
      <c r="F87" s="25"/>
      <c r="G87" s="25" t="s">
        <v>39</v>
      </c>
      <c r="H87" s="47">
        <v>30665.55</v>
      </c>
      <c r="I87" s="47">
        <v>30046.55</v>
      </c>
      <c r="J87" s="104">
        <f t="shared" ref="J87" si="28">SUM(J88,J92,J94)</f>
        <v>30227.25</v>
      </c>
      <c r="K87" s="49">
        <f t="shared" si="24"/>
        <v>100.60140016075056</v>
      </c>
    </row>
    <row r="88" spans="2:11" x14ac:dyDescent="0.25">
      <c r="B88" s="8"/>
      <c r="C88" s="25"/>
      <c r="D88" s="8"/>
      <c r="E88" s="8">
        <v>3211</v>
      </c>
      <c r="F88" s="8"/>
      <c r="G88" s="31" t="s">
        <v>40</v>
      </c>
      <c r="H88" s="46">
        <v>1164.8</v>
      </c>
      <c r="I88" s="46">
        <v>911.8</v>
      </c>
      <c r="J88" s="107">
        <f t="shared" ref="J88" si="29">SUM(J89:J91)</f>
        <v>911.8</v>
      </c>
      <c r="K88" s="48">
        <f t="shared" si="24"/>
        <v>100</v>
      </c>
    </row>
    <row r="89" spans="2:11" x14ac:dyDescent="0.25">
      <c r="B89" s="8"/>
      <c r="C89" s="25"/>
      <c r="D89" s="8"/>
      <c r="E89" s="8"/>
      <c r="F89" s="8">
        <v>32111</v>
      </c>
      <c r="G89" s="31" t="s">
        <v>105</v>
      </c>
      <c r="H89" s="46">
        <v>144</v>
      </c>
      <c r="I89" s="46">
        <v>174</v>
      </c>
      <c r="J89" s="107">
        <v>174</v>
      </c>
      <c r="K89" s="64">
        <f t="shared" si="24"/>
        <v>100</v>
      </c>
    </row>
    <row r="90" spans="2:11" ht="25.5" x14ac:dyDescent="0.25">
      <c r="B90" s="8"/>
      <c r="C90" s="25"/>
      <c r="D90" s="9"/>
      <c r="E90" s="9"/>
      <c r="F90" s="8">
        <v>32113</v>
      </c>
      <c r="G90" s="31" t="s">
        <v>106</v>
      </c>
      <c r="H90" s="46">
        <v>920.8</v>
      </c>
      <c r="I90" s="46">
        <v>664.8</v>
      </c>
      <c r="J90" s="107">
        <v>664.8</v>
      </c>
      <c r="K90" s="66">
        <f t="shared" si="24"/>
        <v>100</v>
      </c>
    </row>
    <row r="91" spans="2:11" ht="25.5" x14ac:dyDescent="0.25">
      <c r="B91" s="8"/>
      <c r="C91" s="8"/>
      <c r="D91" s="9"/>
      <c r="E91" s="9"/>
      <c r="F91" s="8">
        <v>32115</v>
      </c>
      <c r="G91" s="31" t="s">
        <v>107</v>
      </c>
      <c r="H91" s="46">
        <v>100</v>
      </c>
      <c r="I91" s="46">
        <v>73</v>
      </c>
      <c r="J91" s="107">
        <v>73</v>
      </c>
      <c r="K91" s="48">
        <f t="shared" si="24"/>
        <v>100</v>
      </c>
    </row>
    <row r="92" spans="2:11" ht="25.5" x14ac:dyDescent="0.25">
      <c r="B92" s="8"/>
      <c r="C92" s="25"/>
      <c r="D92" s="8"/>
      <c r="E92" s="8">
        <v>3212</v>
      </c>
      <c r="F92" s="8"/>
      <c r="G92" s="31" t="s">
        <v>108</v>
      </c>
      <c r="H92" s="46">
        <v>27600</v>
      </c>
      <c r="I92" s="46">
        <v>27300</v>
      </c>
      <c r="J92" s="107">
        <f t="shared" ref="J92" si="30">J93</f>
        <v>27480.7</v>
      </c>
      <c r="K92" s="48">
        <f t="shared" si="24"/>
        <v>100.66190476190478</v>
      </c>
    </row>
    <row r="93" spans="2:11" x14ac:dyDescent="0.25">
      <c r="B93" s="8"/>
      <c r="C93" s="25"/>
      <c r="D93" s="8"/>
      <c r="E93" s="8"/>
      <c r="F93" s="8">
        <v>32121</v>
      </c>
      <c r="G93" s="31" t="s">
        <v>195</v>
      </c>
      <c r="H93" s="46">
        <v>27600</v>
      </c>
      <c r="I93" s="46">
        <v>27300</v>
      </c>
      <c r="J93" s="107">
        <v>27480.7</v>
      </c>
      <c r="K93" s="48">
        <f t="shared" si="24"/>
        <v>100.66190476190478</v>
      </c>
    </row>
    <row r="94" spans="2:11" x14ac:dyDescent="0.25">
      <c r="B94" s="8"/>
      <c r="C94" s="25"/>
      <c r="D94" s="8"/>
      <c r="E94" s="8">
        <v>3213</v>
      </c>
      <c r="F94" s="8"/>
      <c r="G94" s="31" t="s">
        <v>109</v>
      </c>
      <c r="H94" s="46">
        <v>1900.75</v>
      </c>
      <c r="I94" s="46">
        <v>1834.75</v>
      </c>
      <c r="J94" s="107">
        <f>J96+J95</f>
        <v>1834.75</v>
      </c>
      <c r="K94" s="48">
        <f t="shared" si="24"/>
        <v>100</v>
      </c>
    </row>
    <row r="95" spans="2:11" x14ac:dyDescent="0.25">
      <c r="B95" s="8"/>
      <c r="C95" s="25"/>
      <c r="D95" s="8"/>
      <c r="E95" s="8"/>
      <c r="F95" s="8">
        <v>32131</v>
      </c>
      <c r="G95" s="31" t="s">
        <v>110</v>
      </c>
      <c r="H95" s="46">
        <v>1800</v>
      </c>
      <c r="I95" s="46">
        <v>1734</v>
      </c>
      <c r="J95" s="107">
        <v>1734</v>
      </c>
      <c r="K95" s="48">
        <f t="shared" si="24"/>
        <v>100</v>
      </c>
    </row>
    <row r="96" spans="2:11" x14ac:dyDescent="0.25">
      <c r="B96" s="8"/>
      <c r="C96" s="25"/>
      <c r="D96" s="8"/>
      <c r="E96" s="8"/>
      <c r="F96" s="8">
        <v>32132</v>
      </c>
      <c r="G96" s="31" t="s">
        <v>273</v>
      </c>
      <c r="H96" s="46">
        <v>100.75</v>
      </c>
      <c r="I96" s="46">
        <v>100.75</v>
      </c>
      <c r="J96" s="107">
        <v>100.75</v>
      </c>
      <c r="K96" s="48">
        <f t="shared" ref="K96:K159" si="31">(J96/I96*100)</f>
        <v>100</v>
      </c>
    </row>
    <row r="97" spans="2:13" x14ac:dyDescent="0.25">
      <c r="B97" s="8"/>
      <c r="C97" s="8"/>
      <c r="D97" s="25">
        <v>322</v>
      </c>
      <c r="E97" s="25"/>
      <c r="F97" s="25"/>
      <c r="G97" s="25" t="s">
        <v>111</v>
      </c>
      <c r="H97" s="47">
        <v>259716.48000000001</v>
      </c>
      <c r="I97" s="47">
        <v>256247.54</v>
      </c>
      <c r="J97" s="104">
        <f>SUM(J98,J103,J107,J111,J115,J117)</f>
        <v>255257.60000000001</v>
      </c>
      <c r="K97" s="48">
        <f t="shared" si="31"/>
        <v>99.613678242530639</v>
      </c>
    </row>
    <row r="98" spans="2:13" x14ac:dyDescent="0.25">
      <c r="B98" s="8"/>
      <c r="C98" s="25"/>
      <c r="D98" s="8"/>
      <c r="E98" s="8">
        <v>3221</v>
      </c>
      <c r="F98" s="8" t="s">
        <v>100</v>
      </c>
      <c r="G98" s="31" t="s">
        <v>112</v>
      </c>
      <c r="H98" s="46">
        <v>30647.79</v>
      </c>
      <c r="I98" s="46">
        <v>33700.839999999997</v>
      </c>
      <c r="J98" s="107">
        <f t="shared" ref="J98" si="32">SUM(J99:J102)</f>
        <v>33642.239999999998</v>
      </c>
      <c r="K98" s="48">
        <f t="shared" si="31"/>
        <v>99.826117093817246</v>
      </c>
    </row>
    <row r="99" spans="2:13" x14ac:dyDescent="0.25">
      <c r="B99" s="8"/>
      <c r="C99" s="25"/>
      <c r="D99" s="8"/>
      <c r="E99" s="8"/>
      <c r="F99" s="8">
        <v>32211</v>
      </c>
      <c r="G99" s="31" t="s">
        <v>113</v>
      </c>
      <c r="H99" s="46">
        <v>3000</v>
      </c>
      <c r="I99" s="46">
        <v>4605.2299999999996</v>
      </c>
      <c r="J99" s="107">
        <v>4546.63</v>
      </c>
      <c r="K99" s="48">
        <f t="shared" si="31"/>
        <v>98.727533695385475</v>
      </c>
    </row>
    <row r="100" spans="2:13" x14ac:dyDescent="0.25">
      <c r="B100" s="8"/>
      <c r="C100" s="25"/>
      <c r="D100" s="9"/>
      <c r="E100" s="9"/>
      <c r="F100" s="8">
        <v>32212</v>
      </c>
      <c r="G100" s="8" t="s">
        <v>114</v>
      </c>
      <c r="H100" s="46">
        <v>1900</v>
      </c>
      <c r="I100" s="46">
        <v>1817.2</v>
      </c>
      <c r="J100" s="107">
        <v>1817.2</v>
      </c>
      <c r="K100" s="48">
        <f t="shared" si="31"/>
        <v>100</v>
      </c>
    </row>
    <row r="101" spans="2:13" x14ac:dyDescent="0.25">
      <c r="B101" s="8"/>
      <c r="C101" s="8"/>
      <c r="D101" s="9"/>
      <c r="E101" s="9"/>
      <c r="F101" s="8">
        <v>32214</v>
      </c>
      <c r="G101" s="8" t="s">
        <v>115</v>
      </c>
      <c r="H101" s="46">
        <v>14000</v>
      </c>
      <c r="I101" s="46">
        <v>14942.63</v>
      </c>
      <c r="J101" s="107">
        <v>14942.63</v>
      </c>
      <c r="K101" s="66">
        <f t="shared" si="31"/>
        <v>100</v>
      </c>
    </row>
    <row r="102" spans="2:13" x14ac:dyDescent="0.25">
      <c r="B102" s="8"/>
      <c r="C102" s="8"/>
      <c r="D102" s="9"/>
      <c r="E102" s="9"/>
      <c r="F102" s="8">
        <v>32216</v>
      </c>
      <c r="G102" s="8" t="s">
        <v>116</v>
      </c>
      <c r="H102" s="46">
        <v>11747.79</v>
      </c>
      <c r="I102" s="46">
        <v>12335.78</v>
      </c>
      <c r="J102" s="107">
        <v>12335.78</v>
      </c>
      <c r="K102" s="48">
        <f t="shared" si="31"/>
        <v>100</v>
      </c>
    </row>
    <row r="103" spans="2:13" x14ac:dyDescent="0.25">
      <c r="B103" s="8"/>
      <c r="C103" s="25"/>
      <c r="D103" s="8"/>
      <c r="E103" s="8">
        <v>3222</v>
      </c>
      <c r="F103" s="8" t="s">
        <v>100</v>
      </c>
      <c r="G103" s="31" t="s">
        <v>117</v>
      </c>
      <c r="H103" s="46">
        <v>137000</v>
      </c>
      <c r="I103" s="46">
        <v>134267.56</v>
      </c>
      <c r="J103" s="107">
        <f>SUM(J104:J106)</f>
        <v>134577.56</v>
      </c>
      <c r="K103" s="64">
        <f t="shared" si="31"/>
        <v>100.23088227714869</v>
      </c>
    </row>
    <row r="104" spans="2:13" x14ac:dyDescent="0.25">
      <c r="B104" s="8"/>
      <c r="C104" s="25"/>
      <c r="D104" s="8"/>
      <c r="E104" s="8"/>
      <c r="F104" s="8">
        <v>32224</v>
      </c>
      <c r="G104" s="31" t="s">
        <v>118</v>
      </c>
      <c r="H104" s="46">
        <v>131000</v>
      </c>
      <c r="I104" s="46">
        <v>127500</v>
      </c>
      <c r="J104" s="107">
        <v>127802.47</v>
      </c>
      <c r="K104" s="65">
        <f t="shared" si="31"/>
        <v>100.23723137254903</v>
      </c>
    </row>
    <row r="105" spans="2:13" x14ac:dyDescent="0.25">
      <c r="B105" s="8"/>
      <c r="C105" s="25"/>
      <c r="D105" s="8"/>
      <c r="E105" s="8"/>
      <c r="F105" s="8">
        <v>32226</v>
      </c>
      <c r="G105" s="31" t="s">
        <v>234</v>
      </c>
      <c r="H105" s="46">
        <v>0</v>
      </c>
      <c r="I105" s="46">
        <v>0</v>
      </c>
      <c r="J105" s="107">
        <v>0</v>
      </c>
      <c r="K105" s="48" t="e">
        <f t="shared" si="31"/>
        <v>#DIV/0!</v>
      </c>
      <c r="L105" s="68"/>
      <c r="M105" s="68"/>
    </row>
    <row r="106" spans="2:13" x14ac:dyDescent="0.25">
      <c r="B106" s="8"/>
      <c r="C106" s="25"/>
      <c r="D106" s="9"/>
      <c r="E106" s="9"/>
      <c r="F106" s="8">
        <v>32229</v>
      </c>
      <c r="G106" s="8" t="s">
        <v>119</v>
      </c>
      <c r="H106" s="46">
        <v>6000</v>
      </c>
      <c r="I106" s="46">
        <v>6767.56</v>
      </c>
      <c r="J106" s="107">
        <v>6775.09</v>
      </c>
      <c r="K106" s="48">
        <f t="shared" si="31"/>
        <v>100.11126609885986</v>
      </c>
    </row>
    <row r="107" spans="2:13" x14ac:dyDescent="0.25">
      <c r="B107" s="8"/>
      <c r="C107" s="25"/>
      <c r="D107" s="8"/>
      <c r="E107" s="8">
        <v>3223</v>
      </c>
      <c r="F107" s="8" t="s">
        <v>100</v>
      </c>
      <c r="G107" s="31" t="s">
        <v>120</v>
      </c>
      <c r="H107" s="46">
        <v>79974.460000000006</v>
      </c>
      <c r="I107" s="46">
        <v>69781.38</v>
      </c>
      <c r="J107" s="107">
        <f t="shared" ref="J107" si="33">SUM(J108:J110)</f>
        <v>69478.98000000001</v>
      </c>
      <c r="K107" s="66">
        <f t="shared" si="31"/>
        <v>99.566646575347178</v>
      </c>
    </row>
    <row r="108" spans="2:13" x14ac:dyDescent="0.25">
      <c r="B108" s="8"/>
      <c r="C108" s="25"/>
      <c r="D108" s="8"/>
      <c r="E108" s="8"/>
      <c r="F108" s="8">
        <v>32231</v>
      </c>
      <c r="G108" s="31" t="s">
        <v>121</v>
      </c>
      <c r="H108" s="46">
        <v>29520</v>
      </c>
      <c r="I108" s="46">
        <v>31020</v>
      </c>
      <c r="J108" s="107">
        <v>31065.360000000001</v>
      </c>
      <c r="K108" s="48">
        <f t="shared" si="31"/>
        <v>100.14622823984527</v>
      </c>
    </row>
    <row r="109" spans="2:13" x14ac:dyDescent="0.25">
      <c r="B109" s="8"/>
      <c r="C109" s="25"/>
      <c r="D109" s="9"/>
      <c r="E109" s="9"/>
      <c r="F109" s="8">
        <v>32233</v>
      </c>
      <c r="G109" s="8" t="s">
        <v>122</v>
      </c>
      <c r="H109" s="46">
        <v>47800</v>
      </c>
      <c r="I109" s="46">
        <v>36785.879999999997</v>
      </c>
      <c r="J109" s="107">
        <v>36328.43</v>
      </c>
      <c r="K109" s="48">
        <f t="shared" si="31"/>
        <v>98.756452203943482</v>
      </c>
    </row>
    <row r="110" spans="2:13" x14ac:dyDescent="0.25">
      <c r="B110" s="8"/>
      <c r="C110" s="8"/>
      <c r="D110" s="9"/>
      <c r="E110" s="9"/>
      <c r="F110" s="8">
        <v>32234</v>
      </c>
      <c r="G110" s="8" t="s">
        <v>123</v>
      </c>
      <c r="H110" s="46">
        <v>2654.46</v>
      </c>
      <c r="I110" s="46">
        <v>1975.5</v>
      </c>
      <c r="J110" s="107">
        <v>2085.19</v>
      </c>
      <c r="K110" s="48">
        <f t="shared" si="31"/>
        <v>105.55251834978488</v>
      </c>
    </row>
    <row r="111" spans="2:13" ht="25.5" x14ac:dyDescent="0.25">
      <c r="B111" s="8"/>
      <c r="C111" s="25"/>
      <c r="D111" s="8"/>
      <c r="E111" s="8">
        <v>3224</v>
      </c>
      <c r="F111" s="8" t="s">
        <v>100</v>
      </c>
      <c r="G111" s="31" t="s">
        <v>124</v>
      </c>
      <c r="H111" s="46">
        <v>10756.14</v>
      </c>
      <c r="I111" s="46">
        <v>11460.63</v>
      </c>
      <c r="J111" s="107">
        <f>SUM(J112:J114)</f>
        <v>11461.689999999999</v>
      </c>
      <c r="K111" s="48">
        <f t="shared" si="31"/>
        <v>100.00924905524391</v>
      </c>
    </row>
    <row r="112" spans="2:13" ht="25.5" x14ac:dyDescent="0.25">
      <c r="B112" s="8"/>
      <c r="C112" s="25"/>
      <c r="D112" s="8"/>
      <c r="E112" s="8"/>
      <c r="F112" s="8">
        <v>32241</v>
      </c>
      <c r="G112" s="31" t="s">
        <v>125</v>
      </c>
      <c r="H112" s="46">
        <v>5500</v>
      </c>
      <c r="I112" s="46">
        <v>5975.71</v>
      </c>
      <c r="J112" s="107">
        <v>5975.71</v>
      </c>
      <c r="K112" s="48">
        <f t="shared" si="31"/>
        <v>100</v>
      </c>
    </row>
    <row r="113" spans="2:11" ht="25.5" x14ac:dyDescent="0.25">
      <c r="B113" s="8"/>
      <c r="C113" s="25"/>
      <c r="D113" s="9"/>
      <c r="E113" s="9"/>
      <c r="F113" s="8">
        <v>32242</v>
      </c>
      <c r="G113" s="31" t="s">
        <v>126</v>
      </c>
      <c r="H113" s="46">
        <v>4000</v>
      </c>
      <c r="I113" s="46">
        <v>4228.78</v>
      </c>
      <c r="J113" s="107">
        <v>4229.84</v>
      </c>
      <c r="K113" s="66">
        <f t="shared" si="31"/>
        <v>100.02506633118773</v>
      </c>
    </row>
    <row r="114" spans="2:11" ht="25.5" x14ac:dyDescent="0.25">
      <c r="B114" s="8"/>
      <c r="C114" s="8"/>
      <c r="D114" s="9"/>
      <c r="E114" s="9"/>
      <c r="F114" s="8">
        <v>32243</v>
      </c>
      <c r="G114" s="31" t="s">
        <v>138</v>
      </c>
      <c r="H114" s="46">
        <v>1256.1400000000001</v>
      </c>
      <c r="I114" s="46">
        <v>1256.1400000000001</v>
      </c>
      <c r="J114" s="107">
        <v>1256.1400000000001</v>
      </c>
      <c r="K114" s="48">
        <f t="shared" si="31"/>
        <v>100</v>
      </c>
    </row>
    <row r="115" spans="2:11" x14ac:dyDescent="0.25">
      <c r="B115" s="8"/>
      <c r="C115" s="25"/>
      <c r="D115" s="8"/>
      <c r="E115" s="8">
        <v>3225</v>
      </c>
      <c r="F115" s="8" t="s">
        <v>100</v>
      </c>
      <c r="G115" s="31" t="s">
        <v>127</v>
      </c>
      <c r="H115" s="46">
        <v>1338.09</v>
      </c>
      <c r="I115" s="46">
        <v>7037.13</v>
      </c>
      <c r="J115" s="107">
        <f t="shared" ref="J115" si="34">J116</f>
        <v>6097.13</v>
      </c>
      <c r="K115" s="48">
        <f t="shared" si="31"/>
        <v>86.642281725646669</v>
      </c>
    </row>
    <row r="116" spans="2:11" x14ac:dyDescent="0.25">
      <c r="B116" s="8"/>
      <c r="C116" s="25"/>
      <c r="D116" s="8"/>
      <c r="E116" s="8"/>
      <c r="F116" s="8">
        <v>32251</v>
      </c>
      <c r="G116" s="31" t="s">
        <v>128</v>
      </c>
      <c r="H116" s="46">
        <v>1338.09</v>
      </c>
      <c r="I116" s="46">
        <v>7037.13</v>
      </c>
      <c r="J116" s="107">
        <v>6097.13</v>
      </c>
      <c r="K116" s="48">
        <f t="shared" si="31"/>
        <v>86.642281725646669</v>
      </c>
    </row>
    <row r="117" spans="2:11" x14ac:dyDescent="0.25">
      <c r="B117" s="8"/>
      <c r="C117" s="25"/>
      <c r="D117" s="8"/>
      <c r="E117" s="8">
        <v>3227</v>
      </c>
      <c r="F117" s="8" t="s">
        <v>100</v>
      </c>
      <c r="G117" s="31" t="s">
        <v>129</v>
      </c>
      <c r="H117" s="46">
        <v>0</v>
      </c>
      <c r="I117" s="46">
        <v>0</v>
      </c>
      <c r="J117" s="107">
        <f t="shared" ref="J117" si="35">J118</f>
        <v>0</v>
      </c>
      <c r="K117" s="48" t="e">
        <f t="shared" si="31"/>
        <v>#DIV/0!</v>
      </c>
    </row>
    <row r="118" spans="2:11" x14ac:dyDescent="0.25">
      <c r="B118" s="8"/>
      <c r="C118" s="25"/>
      <c r="D118" s="8"/>
      <c r="E118" s="8"/>
      <c r="F118" s="8">
        <v>32271</v>
      </c>
      <c r="G118" s="31" t="s">
        <v>129</v>
      </c>
      <c r="H118" s="46">
        <v>0</v>
      </c>
      <c r="I118" s="46">
        <v>0</v>
      </c>
      <c r="J118" s="107">
        <v>0</v>
      </c>
      <c r="K118" s="48" t="e">
        <f t="shared" si="31"/>
        <v>#DIV/0!</v>
      </c>
    </row>
    <row r="119" spans="2:11" s="36" customFormat="1" x14ac:dyDescent="0.25">
      <c r="B119" s="25"/>
      <c r="C119" s="25"/>
      <c r="D119" s="25">
        <v>323</v>
      </c>
      <c r="E119" s="25"/>
      <c r="F119" s="25"/>
      <c r="G119" s="25" t="s">
        <v>198</v>
      </c>
      <c r="H119" s="47">
        <v>69382.91</v>
      </c>
      <c r="I119" s="47">
        <v>65529.130000000005</v>
      </c>
      <c r="J119" s="104">
        <f t="shared" ref="J119" si="36">SUM(J120,J124,J128,J131,J137,J140,J142,J144)</f>
        <v>64487.869999999988</v>
      </c>
      <c r="K119" s="49">
        <f t="shared" si="31"/>
        <v>98.410996758235598</v>
      </c>
    </row>
    <row r="120" spans="2:11" x14ac:dyDescent="0.25">
      <c r="B120" s="8"/>
      <c r="C120" s="25"/>
      <c r="D120" s="8"/>
      <c r="E120" s="8">
        <v>3231</v>
      </c>
      <c r="F120" s="8" t="s">
        <v>100</v>
      </c>
      <c r="G120" s="31" t="s">
        <v>130</v>
      </c>
      <c r="H120" s="46">
        <v>5913.8</v>
      </c>
      <c r="I120" s="46">
        <v>5763.8</v>
      </c>
      <c r="J120" s="107">
        <f t="shared" ref="J120" si="37">SUM(J121:J123)</f>
        <v>5628.51</v>
      </c>
      <c r="K120" s="64">
        <f t="shared" si="31"/>
        <v>97.652763801658622</v>
      </c>
    </row>
    <row r="121" spans="2:11" x14ac:dyDescent="0.25">
      <c r="B121" s="8"/>
      <c r="C121" s="25"/>
      <c r="D121" s="8"/>
      <c r="E121" s="8"/>
      <c r="F121" s="8">
        <v>32311</v>
      </c>
      <c r="G121" s="31" t="s">
        <v>131</v>
      </c>
      <c r="H121" s="46">
        <v>4300</v>
      </c>
      <c r="I121" s="46">
        <v>4250</v>
      </c>
      <c r="J121" s="107">
        <v>4236.82</v>
      </c>
      <c r="K121" s="64">
        <f t="shared" si="31"/>
        <v>99.689882352941169</v>
      </c>
    </row>
    <row r="122" spans="2:11" x14ac:dyDescent="0.25">
      <c r="B122" s="8"/>
      <c r="C122" s="25"/>
      <c r="D122" s="9"/>
      <c r="E122" s="9"/>
      <c r="F122" s="8">
        <v>32312</v>
      </c>
      <c r="G122" s="8" t="s">
        <v>132</v>
      </c>
      <c r="H122" s="46">
        <v>913.8</v>
      </c>
      <c r="I122" s="46">
        <v>913.8</v>
      </c>
      <c r="J122" s="107">
        <v>913.8</v>
      </c>
      <c r="K122" s="64">
        <f t="shared" si="31"/>
        <v>100</v>
      </c>
    </row>
    <row r="123" spans="2:11" x14ac:dyDescent="0.25">
      <c r="B123" s="8"/>
      <c r="C123" s="8"/>
      <c r="D123" s="9"/>
      <c r="E123" s="9"/>
      <c r="F123" s="8">
        <v>32313</v>
      </c>
      <c r="G123" s="8" t="s">
        <v>133</v>
      </c>
      <c r="H123" s="46">
        <v>700</v>
      </c>
      <c r="I123" s="46">
        <v>600</v>
      </c>
      <c r="J123" s="107">
        <v>477.89</v>
      </c>
      <c r="K123" s="64">
        <f t="shared" si="31"/>
        <v>79.648333333333326</v>
      </c>
    </row>
    <row r="124" spans="2:11" x14ac:dyDescent="0.25">
      <c r="B124" s="8"/>
      <c r="C124" s="25"/>
      <c r="D124" s="8"/>
      <c r="E124" s="8">
        <v>3232</v>
      </c>
      <c r="F124" s="8" t="s">
        <v>100</v>
      </c>
      <c r="G124" s="31" t="s">
        <v>134</v>
      </c>
      <c r="H124" s="46">
        <v>22017.64</v>
      </c>
      <c r="I124" s="46">
        <v>19667.2</v>
      </c>
      <c r="J124" s="107">
        <f t="shared" ref="J124" si="38">SUM(J125:J127)</f>
        <v>19493.399999999998</v>
      </c>
      <c r="K124" s="66">
        <f t="shared" si="31"/>
        <v>99.116295151317914</v>
      </c>
    </row>
    <row r="125" spans="2:11" ht="25.5" x14ac:dyDescent="0.25">
      <c r="B125" s="8"/>
      <c r="C125" s="25"/>
      <c r="D125" s="8"/>
      <c r="E125" s="8"/>
      <c r="F125" s="8">
        <v>32321</v>
      </c>
      <c r="G125" s="31" t="s">
        <v>135</v>
      </c>
      <c r="H125" s="46">
        <v>17000</v>
      </c>
      <c r="I125" s="46">
        <v>15155.27</v>
      </c>
      <c r="J125" s="107">
        <v>14981.47</v>
      </c>
      <c r="K125" s="48">
        <f t="shared" si="31"/>
        <v>98.853204198935401</v>
      </c>
    </row>
    <row r="126" spans="2:11" ht="25.5" x14ac:dyDescent="0.25">
      <c r="B126" s="8"/>
      <c r="C126" s="25"/>
      <c r="D126" s="9"/>
      <c r="E126" s="9"/>
      <c r="F126" s="8">
        <v>32322</v>
      </c>
      <c r="G126" s="31" t="s">
        <v>136</v>
      </c>
      <c r="H126" s="46">
        <v>4500</v>
      </c>
      <c r="I126" s="46">
        <v>3994.29</v>
      </c>
      <c r="J126" s="107">
        <v>3994.29</v>
      </c>
      <c r="K126" s="48">
        <f t="shared" si="31"/>
        <v>100</v>
      </c>
    </row>
    <row r="127" spans="2:11" ht="25.5" x14ac:dyDescent="0.25">
      <c r="B127" s="8"/>
      <c r="C127" s="8"/>
      <c r="D127" s="9"/>
      <c r="E127" s="9"/>
      <c r="F127" s="8">
        <v>32323</v>
      </c>
      <c r="G127" s="31" t="s">
        <v>137</v>
      </c>
      <c r="H127" s="46">
        <v>517.64</v>
      </c>
      <c r="I127" s="46">
        <v>517.64</v>
      </c>
      <c r="J127" s="107">
        <v>517.64</v>
      </c>
      <c r="K127" s="48">
        <f t="shared" si="31"/>
        <v>100</v>
      </c>
    </row>
    <row r="128" spans="2:11" x14ac:dyDescent="0.25">
      <c r="B128" s="8"/>
      <c r="C128" s="25"/>
      <c r="D128" s="8"/>
      <c r="E128" s="8">
        <v>3233</v>
      </c>
      <c r="F128" s="8" t="s">
        <v>100</v>
      </c>
      <c r="G128" s="31" t="s">
        <v>139</v>
      </c>
      <c r="H128" s="46">
        <v>2657.44</v>
      </c>
      <c r="I128" s="46">
        <v>2673.19</v>
      </c>
      <c r="J128" s="107">
        <f t="shared" ref="J128" si="39">SUM(J129:J130)</f>
        <v>2673.19</v>
      </c>
      <c r="K128" s="64">
        <f t="shared" si="31"/>
        <v>100</v>
      </c>
    </row>
    <row r="129" spans="2:11" x14ac:dyDescent="0.25">
      <c r="B129" s="8"/>
      <c r="C129" s="25"/>
      <c r="D129" s="8"/>
      <c r="E129" s="8"/>
      <c r="F129" s="8">
        <v>32331</v>
      </c>
      <c r="G129" s="31" t="s">
        <v>140</v>
      </c>
      <c r="H129" s="46">
        <v>127.44</v>
      </c>
      <c r="I129" s="46">
        <v>127.44</v>
      </c>
      <c r="J129" s="107">
        <v>127.44</v>
      </c>
      <c r="K129" s="66">
        <f t="shared" si="31"/>
        <v>100</v>
      </c>
    </row>
    <row r="130" spans="2:11" x14ac:dyDescent="0.25">
      <c r="B130" s="8"/>
      <c r="C130" s="25"/>
      <c r="D130" s="9"/>
      <c r="E130" s="9"/>
      <c r="F130" s="8">
        <v>32339</v>
      </c>
      <c r="G130" s="8" t="s">
        <v>265</v>
      </c>
      <c r="H130" s="46">
        <v>2530</v>
      </c>
      <c r="I130" s="46">
        <v>2545.75</v>
      </c>
      <c r="J130" s="107">
        <v>2545.75</v>
      </c>
      <c r="K130" s="48">
        <f t="shared" si="31"/>
        <v>100</v>
      </c>
    </row>
    <row r="131" spans="2:11" x14ac:dyDescent="0.25">
      <c r="B131" s="8"/>
      <c r="C131" s="25"/>
      <c r="D131" s="8"/>
      <c r="E131" s="8">
        <v>3234</v>
      </c>
      <c r="F131" s="8" t="s">
        <v>100</v>
      </c>
      <c r="G131" s="31" t="s">
        <v>141</v>
      </c>
      <c r="H131" s="46">
        <v>22192.639999999999</v>
      </c>
      <c r="I131" s="46">
        <v>21592.58</v>
      </c>
      <c r="J131" s="107">
        <f t="shared" ref="J131" si="40">SUM(J132:J136)</f>
        <v>21071.33</v>
      </c>
      <c r="K131" s="48">
        <f t="shared" si="31"/>
        <v>97.585976293708299</v>
      </c>
    </row>
    <row r="132" spans="2:11" x14ac:dyDescent="0.25">
      <c r="B132" s="8"/>
      <c r="C132" s="25"/>
      <c r="D132" s="8"/>
      <c r="E132" s="8"/>
      <c r="F132" s="8">
        <v>32341</v>
      </c>
      <c r="G132" s="31" t="s">
        <v>142</v>
      </c>
      <c r="H132" s="46">
        <v>11000</v>
      </c>
      <c r="I132" s="46">
        <v>11000</v>
      </c>
      <c r="J132" s="107">
        <v>10567.04</v>
      </c>
      <c r="K132" s="48">
        <f t="shared" si="31"/>
        <v>96.064000000000007</v>
      </c>
    </row>
    <row r="133" spans="2:11" x14ac:dyDescent="0.25">
      <c r="B133" s="8"/>
      <c r="C133" s="25"/>
      <c r="D133" s="9"/>
      <c r="E133" s="9"/>
      <c r="F133" s="8">
        <v>32342</v>
      </c>
      <c r="G133" s="8" t="s">
        <v>143</v>
      </c>
      <c r="H133" s="46">
        <v>5000</v>
      </c>
      <c r="I133" s="46">
        <v>4400</v>
      </c>
      <c r="J133" s="107">
        <v>4311.71</v>
      </c>
      <c r="K133" s="66">
        <f t="shared" si="31"/>
        <v>97.993409090909083</v>
      </c>
    </row>
    <row r="134" spans="2:11" x14ac:dyDescent="0.25">
      <c r="B134" s="8"/>
      <c r="C134" s="8"/>
      <c r="D134" s="9"/>
      <c r="E134" s="9"/>
      <c r="F134" s="8">
        <v>32343</v>
      </c>
      <c r="G134" s="8" t="s">
        <v>144</v>
      </c>
      <c r="H134" s="46">
        <v>877.5</v>
      </c>
      <c r="I134" s="46">
        <v>877.5</v>
      </c>
      <c r="J134" s="107">
        <v>877.5</v>
      </c>
      <c r="K134" s="48">
        <f t="shared" si="31"/>
        <v>100</v>
      </c>
    </row>
    <row r="135" spans="2:11" x14ac:dyDescent="0.25">
      <c r="B135" s="8"/>
      <c r="C135" s="25"/>
      <c r="D135" s="8"/>
      <c r="E135" s="8"/>
      <c r="F135" s="8">
        <v>32344</v>
      </c>
      <c r="G135" s="31" t="s">
        <v>145</v>
      </c>
      <c r="H135" s="46">
        <v>937</v>
      </c>
      <c r="I135" s="46">
        <v>937</v>
      </c>
      <c r="J135" s="107">
        <v>937</v>
      </c>
      <c r="K135" s="48">
        <f t="shared" si="31"/>
        <v>100</v>
      </c>
    </row>
    <row r="136" spans="2:11" x14ac:dyDescent="0.25">
      <c r="B136" s="8"/>
      <c r="C136" s="25"/>
      <c r="D136" s="9"/>
      <c r="E136" s="9"/>
      <c r="F136" s="8">
        <v>32349</v>
      </c>
      <c r="G136" s="8" t="s">
        <v>146</v>
      </c>
      <c r="H136" s="46">
        <v>4378.1400000000003</v>
      </c>
      <c r="I136" s="46">
        <v>4378.08</v>
      </c>
      <c r="J136" s="107">
        <v>4378.08</v>
      </c>
      <c r="K136" s="48">
        <f t="shared" si="31"/>
        <v>100</v>
      </c>
    </row>
    <row r="137" spans="2:11" x14ac:dyDescent="0.25">
      <c r="B137" s="8"/>
      <c r="C137" s="25"/>
      <c r="D137" s="8"/>
      <c r="E137" s="8">
        <v>3236</v>
      </c>
      <c r="F137" s="8" t="s">
        <v>100</v>
      </c>
      <c r="G137" s="31" t="s">
        <v>149</v>
      </c>
      <c r="H137" s="46">
        <v>3150</v>
      </c>
      <c r="I137" s="46">
        <v>2338.2000000000003</v>
      </c>
      <c r="J137" s="107">
        <f t="shared" ref="J137" si="41">SUM(J138:J139)</f>
        <v>2338.2000000000003</v>
      </c>
      <c r="K137" s="66">
        <f t="shared" si="31"/>
        <v>100</v>
      </c>
    </row>
    <row r="138" spans="2:11" ht="25.5" x14ac:dyDescent="0.25">
      <c r="B138" s="8"/>
      <c r="C138" s="25"/>
      <c r="D138" s="8"/>
      <c r="E138" s="8"/>
      <c r="F138" s="8">
        <v>32361</v>
      </c>
      <c r="G138" s="31" t="s">
        <v>147</v>
      </c>
      <c r="H138" s="46">
        <v>1600</v>
      </c>
      <c r="I138" s="46">
        <v>903.82</v>
      </c>
      <c r="J138" s="107">
        <v>903.82</v>
      </c>
      <c r="K138" s="48">
        <f t="shared" si="31"/>
        <v>100</v>
      </c>
    </row>
    <row r="139" spans="2:11" x14ac:dyDescent="0.25">
      <c r="B139" s="8"/>
      <c r="C139" s="25"/>
      <c r="D139" s="9"/>
      <c r="E139" s="9"/>
      <c r="F139" s="8">
        <v>32363</v>
      </c>
      <c r="G139" s="8" t="s">
        <v>148</v>
      </c>
      <c r="H139" s="46">
        <v>1550</v>
      </c>
      <c r="I139" s="46">
        <v>1434.38</v>
      </c>
      <c r="J139" s="107">
        <v>1434.38</v>
      </c>
      <c r="K139" s="48">
        <f t="shared" si="31"/>
        <v>100</v>
      </c>
    </row>
    <row r="140" spans="2:11" x14ac:dyDescent="0.25">
      <c r="B140" s="8"/>
      <c r="C140" s="25"/>
      <c r="D140" s="8"/>
      <c r="E140" s="8">
        <v>3237</v>
      </c>
      <c r="F140" s="8" t="s">
        <v>100</v>
      </c>
      <c r="G140" s="31" t="s">
        <v>150</v>
      </c>
      <c r="H140" s="46">
        <v>4455.8599999999997</v>
      </c>
      <c r="I140" s="46">
        <v>4575.8599999999997</v>
      </c>
      <c r="J140" s="107">
        <f t="shared" ref="J140" si="42">J141</f>
        <v>4575.8599999999997</v>
      </c>
      <c r="K140" s="48">
        <f t="shared" si="31"/>
        <v>100</v>
      </c>
    </row>
    <row r="141" spans="2:11" x14ac:dyDescent="0.25">
      <c r="B141" s="8"/>
      <c r="C141" s="25"/>
      <c r="D141" s="8"/>
      <c r="E141" s="8"/>
      <c r="F141" s="8">
        <v>32379</v>
      </c>
      <c r="G141" s="31" t="s">
        <v>151</v>
      </c>
      <c r="H141" s="46">
        <v>4455.8599999999997</v>
      </c>
      <c r="I141" s="46">
        <v>4575.8599999999997</v>
      </c>
      <c r="J141" s="107">
        <v>4575.8599999999997</v>
      </c>
      <c r="K141" s="48">
        <f t="shared" si="31"/>
        <v>100</v>
      </c>
    </row>
    <row r="142" spans="2:11" x14ac:dyDescent="0.25">
      <c r="B142" s="8"/>
      <c r="C142" s="25"/>
      <c r="D142" s="8"/>
      <c r="E142" s="8">
        <v>3238</v>
      </c>
      <c r="F142" s="8" t="s">
        <v>100</v>
      </c>
      <c r="G142" s="31" t="s">
        <v>152</v>
      </c>
      <c r="H142" s="46">
        <v>8500</v>
      </c>
      <c r="I142" s="46">
        <v>8422.77</v>
      </c>
      <c r="J142" s="107">
        <f t="shared" ref="J142" si="43">J143</f>
        <v>8211.85</v>
      </c>
      <c r="K142" s="48">
        <f t="shared" si="31"/>
        <v>97.49583569300836</v>
      </c>
    </row>
    <row r="143" spans="2:11" x14ac:dyDescent="0.25">
      <c r="B143" s="8"/>
      <c r="C143" s="25"/>
      <c r="D143" s="8"/>
      <c r="E143" s="8"/>
      <c r="F143" s="8">
        <v>32389</v>
      </c>
      <c r="G143" s="31" t="s">
        <v>153</v>
      </c>
      <c r="H143" s="46">
        <v>8500</v>
      </c>
      <c r="I143" s="46">
        <v>8422.77</v>
      </c>
      <c r="J143" s="107">
        <v>8211.85</v>
      </c>
      <c r="K143" s="64">
        <f t="shared" si="31"/>
        <v>97.49583569300836</v>
      </c>
    </row>
    <row r="144" spans="2:11" x14ac:dyDescent="0.25">
      <c r="B144" s="8"/>
      <c r="C144" s="25"/>
      <c r="D144" s="8"/>
      <c r="E144" s="8">
        <v>3239</v>
      </c>
      <c r="F144" s="8" t="s">
        <v>100</v>
      </c>
      <c r="G144" s="31" t="s">
        <v>154</v>
      </c>
      <c r="H144" s="46">
        <v>495.53</v>
      </c>
      <c r="I144" s="46">
        <v>495.53</v>
      </c>
      <c r="J144" s="107">
        <f t="shared" ref="J144" si="44">SUM(J145:J146)</f>
        <v>495.53</v>
      </c>
      <c r="K144" s="66">
        <f t="shared" si="31"/>
        <v>100</v>
      </c>
    </row>
    <row r="145" spans="2:11" x14ac:dyDescent="0.25">
      <c r="B145" s="8"/>
      <c r="C145" s="25"/>
      <c r="D145" s="8"/>
      <c r="E145" s="8"/>
      <c r="F145" s="8">
        <v>32392</v>
      </c>
      <c r="G145" s="31" t="s">
        <v>155</v>
      </c>
      <c r="H145" s="46">
        <v>0</v>
      </c>
      <c r="I145" s="46">
        <v>0</v>
      </c>
      <c r="J145" s="107">
        <v>0</v>
      </c>
      <c r="K145" s="48" t="e">
        <f t="shared" si="31"/>
        <v>#DIV/0!</v>
      </c>
    </row>
    <row r="146" spans="2:11" x14ac:dyDescent="0.25">
      <c r="B146" s="8"/>
      <c r="C146" s="25"/>
      <c r="D146" s="8"/>
      <c r="E146" s="8"/>
      <c r="F146" s="8">
        <v>32394</v>
      </c>
      <c r="G146" s="31" t="s">
        <v>156</v>
      </c>
      <c r="H146" s="46">
        <v>495.53</v>
      </c>
      <c r="I146" s="46">
        <v>495.53</v>
      </c>
      <c r="J146" s="107">
        <v>495.53</v>
      </c>
      <c r="K146" s="66">
        <f t="shared" si="31"/>
        <v>100</v>
      </c>
    </row>
    <row r="147" spans="2:11" x14ac:dyDescent="0.25">
      <c r="B147" s="8"/>
      <c r="C147" s="8"/>
      <c r="D147" s="25">
        <v>329</v>
      </c>
      <c r="E147" s="25"/>
      <c r="F147" s="25"/>
      <c r="G147" s="25" t="s">
        <v>237</v>
      </c>
      <c r="H147" s="47">
        <v>12215.17</v>
      </c>
      <c r="I147" s="47">
        <v>12170.359999999999</v>
      </c>
      <c r="J147" s="104">
        <f t="shared" ref="J147" si="45">SUM(J148,J150,J154,J156,J159)</f>
        <v>12170.359999999999</v>
      </c>
      <c r="K147" s="48">
        <f t="shared" si="31"/>
        <v>100</v>
      </c>
    </row>
    <row r="148" spans="2:11" ht="25.5" x14ac:dyDescent="0.25">
      <c r="B148" s="8"/>
      <c r="C148" s="25"/>
      <c r="D148" s="8"/>
      <c r="E148" s="8">
        <v>3291</v>
      </c>
      <c r="F148" s="8" t="s">
        <v>100</v>
      </c>
      <c r="G148" s="31" t="s">
        <v>157</v>
      </c>
      <c r="H148" s="46">
        <v>6300</v>
      </c>
      <c r="I148" s="46">
        <v>6195.54</v>
      </c>
      <c r="J148" s="107">
        <f t="shared" ref="J148" si="46">J149</f>
        <v>6195.54</v>
      </c>
      <c r="K148" s="66">
        <f t="shared" si="31"/>
        <v>100</v>
      </c>
    </row>
    <row r="149" spans="2:11" ht="25.5" x14ac:dyDescent="0.25">
      <c r="B149" s="8"/>
      <c r="C149" s="25"/>
      <c r="D149" s="8"/>
      <c r="E149" s="8"/>
      <c r="F149" s="8">
        <v>32911</v>
      </c>
      <c r="G149" s="31" t="s">
        <v>158</v>
      </c>
      <c r="H149" s="46">
        <v>6300</v>
      </c>
      <c r="I149" s="46">
        <v>6195.54</v>
      </c>
      <c r="J149" s="107">
        <v>6195.54</v>
      </c>
      <c r="K149" s="48">
        <f t="shared" si="31"/>
        <v>100</v>
      </c>
    </row>
    <row r="150" spans="2:11" x14ac:dyDescent="0.25">
      <c r="B150" s="8"/>
      <c r="C150" s="25"/>
      <c r="D150" s="8"/>
      <c r="E150" s="8">
        <v>3292</v>
      </c>
      <c r="F150" s="8" t="s">
        <v>100</v>
      </c>
      <c r="G150" s="31" t="s">
        <v>159</v>
      </c>
      <c r="H150" s="46">
        <v>3483.26</v>
      </c>
      <c r="I150" s="46">
        <v>3536.2799999999997</v>
      </c>
      <c r="J150" s="107">
        <f t="shared" ref="J150" si="47">SUM(J151:J153)</f>
        <v>3536.2799999999997</v>
      </c>
      <c r="K150" s="48">
        <f t="shared" si="31"/>
        <v>100</v>
      </c>
    </row>
    <row r="151" spans="2:11" x14ac:dyDescent="0.25">
      <c r="B151" s="8"/>
      <c r="C151" s="25"/>
      <c r="D151" s="8"/>
      <c r="E151" s="8"/>
      <c r="F151" s="8">
        <v>32921</v>
      </c>
      <c r="G151" s="31" t="s">
        <v>160</v>
      </c>
      <c r="H151" s="46">
        <v>488.63</v>
      </c>
      <c r="I151" s="46">
        <v>488.63</v>
      </c>
      <c r="J151" s="107">
        <v>488.63</v>
      </c>
      <c r="K151" s="66">
        <f t="shared" si="31"/>
        <v>100</v>
      </c>
    </row>
    <row r="152" spans="2:11" x14ac:dyDescent="0.25">
      <c r="B152" s="8"/>
      <c r="C152" s="25"/>
      <c r="D152" s="9"/>
      <c r="E152" s="9"/>
      <c r="F152" s="8">
        <v>32922</v>
      </c>
      <c r="G152" s="31" t="s">
        <v>161</v>
      </c>
      <c r="H152" s="46">
        <v>1932.85</v>
      </c>
      <c r="I152" s="46">
        <v>1932.85</v>
      </c>
      <c r="J152" s="107">
        <v>1932.85</v>
      </c>
      <c r="K152" s="48">
        <f t="shared" si="31"/>
        <v>100</v>
      </c>
    </row>
    <row r="153" spans="2:11" x14ac:dyDescent="0.25">
      <c r="B153" s="8"/>
      <c r="C153" s="8"/>
      <c r="D153" s="9"/>
      <c r="E153" s="9"/>
      <c r="F153" s="8">
        <v>32923</v>
      </c>
      <c r="G153" s="31" t="s">
        <v>162</v>
      </c>
      <c r="H153" s="46">
        <v>1061.78</v>
      </c>
      <c r="I153" s="46">
        <v>1114.8</v>
      </c>
      <c r="J153" s="107">
        <v>1114.8</v>
      </c>
      <c r="K153" s="64">
        <f t="shared" si="31"/>
        <v>100</v>
      </c>
    </row>
    <row r="154" spans="2:11" x14ac:dyDescent="0.25">
      <c r="B154" s="8"/>
      <c r="C154" s="25"/>
      <c r="D154" s="8"/>
      <c r="E154" s="8">
        <v>3293</v>
      </c>
      <c r="F154" s="8" t="s">
        <v>100</v>
      </c>
      <c r="G154" s="31" t="s">
        <v>163</v>
      </c>
      <c r="H154" s="46">
        <v>1000</v>
      </c>
      <c r="I154" s="46">
        <v>1006.63</v>
      </c>
      <c r="J154" s="107">
        <f t="shared" ref="J154" si="48">J155</f>
        <v>1006.63</v>
      </c>
      <c r="K154" s="66">
        <f t="shared" si="31"/>
        <v>100</v>
      </c>
    </row>
    <row r="155" spans="2:11" x14ac:dyDescent="0.25">
      <c r="B155" s="8"/>
      <c r="C155" s="25"/>
      <c r="D155" s="8"/>
      <c r="E155" s="8"/>
      <c r="F155" s="8">
        <v>32931</v>
      </c>
      <c r="G155" s="31" t="s">
        <v>163</v>
      </c>
      <c r="H155" s="46">
        <v>1000</v>
      </c>
      <c r="I155" s="46">
        <v>1006.63</v>
      </c>
      <c r="J155" s="107">
        <v>1006.63</v>
      </c>
      <c r="K155" s="48">
        <f t="shared" si="31"/>
        <v>100</v>
      </c>
    </row>
    <row r="156" spans="2:11" x14ac:dyDescent="0.25">
      <c r="B156" s="8"/>
      <c r="C156" s="25"/>
      <c r="D156" s="8"/>
      <c r="E156" s="8">
        <v>3295</v>
      </c>
      <c r="F156" s="8" t="s">
        <v>100</v>
      </c>
      <c r="G156" s="31" t="s">
        <v>164</v>
      </c>
      <c r="H156" s="46">
        <v>1431.91</v>
      </c>
      <c r="I156" s="46">
        <v>1431.91</v>
      </c>
      <c r="J156" s="107">
        <f>J158+J157</f>
        <v>1431.91</v>
      </c>
      <c r="K156" s="48">
        <f t="shared" si="31"/>
        <v>100</v>
      </c>
    </row>
    <row r="157" spans="2:11" x14ac:dyDescent="0.25">
      <c r="B157" s="8"/>
      <c r="C157" s="25"/>
      <c r="D157" s="8"/>
      <c r="E157" s="8"/>
      <c r="F157" s="8">
        <v>32952</v>
      </c>
      <c r="G157" s="31" t="s">
        <v>224</v>
      </c>
      <c r="H157" s="48">
        <v>19.91</v>
      </c>
      <c r="I157" s="46">
        <v>19.91</v>
      </c>
      <c r="J157" s="107">
        <v>19.91</v>
      </c>
      <c r="K157" s="66">
        <f t="shared" si="31"/>
        <v>100</v>
      </c>
    </row>
    <row r="158" spans="2:11" ht="25.5" x14ac:dyDescent="0.25">
      <c r="B158" s="8"/>
      <c r="C158" s="25"/>
      <c r="D158" s="8"/>
      <c r="E158" s="8"/>
      <c r="F158" s="8">
        <v>32955</v>
      </c>
      <c r="G158" s="31" t="s">
        <v>165</v>
      </c>
      <c r="H158" s="119">
        <v>1412</v>
      </c>
      <c r="I158" s="46">
        <v>1412</v>
      </c>
      <c r="J158" s="107">
        <v>1412</v>
      </c>
      <c r="K158" s="65">
        <f t="shared" si="31"/>
        <v>100</v>
      </c>
    </row>
    <row r="159" spans="2:11" x14ac:dyDescent="0.25">
      <c r="B159" s="8"/>
      <c r="C159" s="25"/>
      <c r="D159" s="8"/>
      <c r="E159" s="8">
        <v>3296</v>
      </c>
      <c r="F159" s="8" t="s">
        <v>100</v>
      </c>
      <c r="G159" s="31" t="s">
        <v>197</v>
      </c>
      <c r="H159" s="137">
        <v>0</v>
      </c>
      <c r="I159" s="46">
        <v>0</v>
      </c>
      <c r="J159" s="107">
        <f t="shared" ref="J159" si="49">J160</f>
        <v>0</v>
      </c>
      <c r="K159" s="48" t="e">
        <f t="shared" si="31"/>
        <v>#DIV/0!</v>
      </c>
    </row>
    <row r="160" spans="2:11" x14ac:dyDescent="0.25">
      <c r="B160" s="8"/>
      <c r="C160" s="25"/>
      <c r="D160" s="8"/>
      <c r="E160" s="8"/>
      <c r="F160" s="8">
        <v>32961</v>
      </c>
      <c r="G160" s="31" t="s">
        <v>197</v>
      </c>
      <c r="H160" s="137">
        <v>0</v>
      </c>
      <c r="I160" s="46">
        <v>0</v>
      </c>
      <c r="J160" s="107">
        <v>0</v>
      </c>
      <c r="K160" s="65" t="e">
        <f t="shared" ref="K160:K218" si="50">(J160/I160*100)</f>
        <v>#DIV/0!</v>
      </c>
    </row>
    <row r="161" spans="2:11" s="36" customFormat="1" x14ac:dyDescent="0.25">
      <c r="B161" s="25"/>
      <c r="C161" s="25">
        <v>34</v>
      </c>
      <c r="D161" s="101"/>
      <c r="E161" s="101"/>
      <c r="F161" s="101"/>
      <c r="G161" s="25" t="s">
        <v>166</v>
      </c>
      <c r="H161" s="146">
        <v>3619.46</v>
      </c>
      <c r="I161" s="47">
        <v>3664.46</v>
      </c>
      <c r="J161" s="104">
        <f t="shared" ref="J161" si="51">J162</f>
        <v>3661.27</v>
      </c>
      <c r="K161" s="49">
        <f t="shared" si="50"/>
        <v>99.912947610289109</v>
      </c>
    </row>
    <row r="162" spans="2:11" x14ac:dyDescent="0.25">
      <c r="B162" s="8"/>
      <c r="C162" s="8"/>
      <c r="D162" s="25">
        <v>343</v>
      </c>
      <c r="E162" s="25"/>
      <c r="F162" s="25"/>
      <c r="G162" s="25" t="s">
        <v>167</v>
      </c>
      <c r="H162" s="165">
        <v>3619.46</v>
      </c>
      <c r="I162" s="49">
        <v>3664.46</v>
      </c>
      <c r="J162" s="104">
        <f t="shared" ref="J162" si="52">SUM(J163,J165)</f>
        <v>3661.27</v>
      </c>
      <c r="K162" s="66">
        <f t="shared" si="50"/>
        <v>99.912947610289109</v>
      </c>
    </row>
    <row r="163" spans="2:11" ht="25.5" x14ac:dyDescent="0.25">
      <c r="B163" s="8"/>
      <c r="C163" s="25"/>
      <c r="D163" s="8"/>
      <c r="E163" s="8">
        <v>3431</v>
      </c>
      <c r="F163" s="8"/>
      <c r="G163" s="31" t="s">
        <v>168</v>
      </c>
      <c r="H163" s="119">
        <v>3600</v>
      </c>
      <c r="I163" s="47">
        <v>3645</v>
      </c>
      <c r="J163" s="107">
        <f>J164</f>
        <v>3641.81</v>
      </c>
      <c r="K163" s="48">
        <f t="shared" si="50"/>
        <v>99.912482853223594</v>
      </c>
    </row>
    <row r="164" spans="2:11" x14ac:dyDescent="0.25">
      <c r="B164" s="8"/>
      <c r="C164" s="25"/>
      <c r="D164" s="8"/>
      <c r="E164" s="8"/>
      <c r="F164" s="8">
        <v>34312</v>
      </c>
      <c r="G164" s="31" t="s">
        <v>169</v>
      </c>
      <c r="H164" s="121">
        <v>3600</v>
      </c>
      <c r="I164" s="46">
        <v>3645</v>
      </c>
      <c r="J164" s="107">
        <v>3641.81</v>
      </c>
      <c r="K164" s="48">
        <f t="shared" si="50"/>
        <v>99.912482853223594</v>
      </c>
    </row>
    <row r="165" spans="2:11" x14ac:dyDescent="0.25">
      <c r="B165" s="8"/>
      <c r="C165" s="25"/>
      <c r="D165" s="8"/>
      <c r="E165" s="8">
        <v>3433</v>
      </c>
      <c r="F165" s="8"/>
      <c r="G165" s="31" t="s">
        <v>170</v>
      </c>
      <c r="H165" s="48">
        <v>19.46</v>
      </c>
      <c r="I165" s="46">
        <v>19.46</v>
      </c>
      <c r="J165" s="107">
        <f t="shared" ref="J165" si="53">SUM(J166:J169)</f>
        <v>19.46</v>
      </c>
      <c r="K165" s="66">
        <f t="shared" si="50"/>
        <v>100</v>
      </c>
    </row>
    <row r="166" spans="2:11" x14ac:dyDescent="0.25">
      <c r="B166" s="8"/>
      <c r="C166" s="25"/>
      <c r="D166" s="8"/>
      <c r="E166" s="8"/>
      <c r="F166" s="8">
        <v>34331</v>
      </c>
      <c r="G166" s="31" t="s">
        <v>171</v>
      </c>
      <c r="H166" s="48">
        <v>0</v>
      </c>
      <c r="I166" s="118">
        <v>0</v>
      </c>
      <c r="J166" s="107">
        <v>0</v>
      </c>
      <c r="K166" s="48" t="e">
        <f t="shared" si="50"/>
        <v>#DIV/0!</v>
      </c>
    </row>
    <row r="167" spans="2:11" x14ac:dyDescent="0.25">
      <c r="B167" s="8"/>
      <c r="C167" s="25"/>
      <c r="D167" s="8"/>
      <c r="E167" s="8"/>
      <c r="F167" s="8">
        <v>34332</v>
      </c>
      <c r="G167" s="31" t="s">
        <v>172</v>
      </c>
      <c r="H167" s="64">
        <v>0</v>
      </c>
      <c r="I167" s="118">
        <v>0</v>
      </c>
      <c r="J167" s="107">
        <v>0</v>
      </c>
      <c r="K167" s="48" t="e">
        <f t="shared" si="50"/>
        <v>#DIV/0!</v>
      </c>
    </row>
    <row r="168" spans="2:11" x14ac:dyDescent="0.25">
      <c r="B168" s="8"/>
      <c r="C168" s="25"/>
      <c r="D168" s="8"/>
      <c r="E168" s="8"/>
      <c r="F168" s="8">
        <v>34333</v>
      </c>
      <c r="G168" s="31" t="s">
        <v>233</v>
      </c>
      <c r="H168" s="52">
        <v>19.46</v>
      </c>
      <c r="I168" s="118">
        <v>19.46</v>
      </c>
      <c r="J168" s="107">
        <v>19.46</v>
      </c>
      <c r="K168" s="64">
        <f t="shared" si="50"/>
        <v>100</v>
      </c>
    </row>
    <row r="169" spans="2:11" x14ac:dyDescent="0.25">
      <c r="B169" s="8"/>
      <c r="C169" s="25"/>
      <c r="D169" s="8"/>
      <c r="E169" s="8"/>
      <c r="F169" s="8">
        <v>34339</v>
      </c>
      <c r="G169" s="31" t="s">
        <v>173</v>
      </c>
      <c r="H169" s="46">
        <v>0</v>
      </c>
      <c r="I169" s="118">
        <v>0</v>
      </c>
      <c r="J169" s="107">
        <v>0</v>
      </c>
      <c r="K169" s="64" t="e">
        <f t="shared" si="50"/>
        <v>#DIV/0!</v>
      </c>
    </row>
    <row r="170" spans="2:11" s="36" customFormat="1" ht="30" x14ac:dyDescent="0.25">
      <c r="B170" s="25"/>
      <c r="C170" s="25">
        <v>37</v>
      </c>
      <c r="D170" s="101"/>
      <c r="E170" s="101"/>
      <c r="F170" s="101"/>
      <c r="G170" s="147" t="s">
        <v>189</v>
      </c>
      <c r="H170" s="47">
        <v>3683.93</v>
      </c>
      <c r="I170" s="138">
        <v>3683.93</v>
      </c>
      <c r="J170" s="104">
        <f t="shared" ref="J170" si="54">J171</f>
        <v>3683.93</v>
      </c>
      <c r="K170" s="148">
        <f t="shared" si="50"/>
        <v>100</v>
      </c>
    </row>
    <row r="171" spans="2:11" ht="30" x14ac:dyDescent="0.25">
      <c r="B171" s="8"/>
      <c r="C171" s="8"/>
      <c r="D171" s="8">
        <v>372</v>
      </c>
      <c r="E171" s="8"/>
      <c r="F171" s="8"/>
      <c r="G171" s="58" t="s">
        <v>190</v>
      </c>
      <c r="H171" s="46">
        <v>3683.93</v>
      </c>
      <c r="I171" s="118">
        <v>3683.93</v>
      </c>
      <c r="J171" s="107">
        <f t="shared" ref="J171" si="55">SUM(J172,J174)</f>
        <v>3683.93</v>
      </c>
      <c r="K171" s="48">
        <f t="shared" si="50"/>
        <v>100</v>
      </c>
    </row>
    <row r="172" spans="2:11" x14ac:dyDescent="0.25">
      <c r="B172" s="8"/>
      <c r="C172" s="25"/>
      <c r="D172" s="8"/>
      <c r="E172" s="8">
        <v>3721</v>
      </c>
      <c r="F172" s="8"/>
      <c r="G172" s="51" t="s">
        <v>191</v>
      </c>
      <c r="H172" s="46">
        <v>3625.93</v>
      </c>
      <c r="I172" s="64">
        <v>3625.93</v>
      </c>
      <c r="J172" s="107">
        <f t="shared" ref="J172" si="56">J173</f>
        <v>3625.93</v>
      </c>
      <c r="K172" s="66">
        <f t="shared" si="50"/>
        <v>100</v>
      </c>
    </row>
    <row r="173" spans="2:11" x14ac:dyDescent="0.25">
      <c r="B173" s="8"/>
      <c r="C173" s="25"/>
      <c r="D173" s="8"/>
      <c r="E173" s="8"/>
      <c r="F173" s="8">
        <v>37212</v>
      </c>
      <c r="G173" s="31" t="s">
        <v>192</v>
      </c>
      <c r="H173" s="46">
        <v>3625.93</v>
      </c>
      <c r="I173" s="52">
        <v>3625.93</v>
      </c>
      <c r="J173" s="107">
        <v>3625.93</v>
      </c>
      <c r="K173" s="48">
        <f t="shared" si="50"/>
        <v>100</v>
      </c>
    </row>
    <row r="174" spans="2:11" x14ac:dyDescent="0.25">
      <c r="B174" s="8"/>
      <c r="C174" s="25"/>
      <c r="D174" s="8"/>
      <c r="E174" s="8">
        <v>3722</v>
      </c>
      <c r="F174" s="8"/>
      <c r="G174" s="51" t="s">
        <v>193</v>
      </c>
      <c r="H174" s="46">
        <v>58</v>
      </c>
      <c r="I174" s="46">
        <v>58</v>
      </c>
      <c r="J174" s="107">
        <f t="shared" ref="J174" si="57">J175</f>
        <v>58</v>
      </c>
      <c r="K174" s="48">
        <f t="shared" si="50"/>
        <v>100</v>
      </c>
    </row>
    <row r="175" spans="2:11" x14ac:dyDescent="0.25">
      <c r="B175" s="8"/>
      <c r="C175" s="25"/>
      <c r="D175" s="8"/>
      <c r="E175" s="8"/>
      <c r="F175" s="8">
        <v>37229</v>
      </c>
      <c r="G175" s="31" t="s">
        <v>194</v>
      </c>
      <c r="H175" s="64">
        <v>58</v>
      </c>
      <c r="I175" s="46">
        <v>58</v>
      </c>
      <c r="J175" s="107">
        <v>58</v>
      </c>
      <c r="K175" s="62">
        <f t="shared" si="50"/>
        <v>100</v>
      </c>
    </row>
    <row r="176" spans="2:11" s="87" customFormat="1" ht="27.75" customHeight="1" x14ac:dyDescent="0.25">
      <c r="B176" s="197" t="s">
        <v>259</v>
      </c>
      <c r="C176" s="200"/>
      <c r="D176" s="200"/>
      <c r="E176" s="200"/>
      <c r="F176" s="201"/>
      <c r="G176" s="44" t="s">
        <v>217</v>
      </c>
      <c r="H176" s="149">
        <f>H177</f>
        <v>6480</v>
      </c>
      <c r="I176" s="80">
        <f>I177</f>
        <v>6480</v>
      </c>
      <c r="J176" s="122">
        <f>J177</f>
        <v>6480</v>
      </c>
      <c r="K176" s="123">
        <f t="shared" si="50"/>
        <v>100</v>
      </c>
    </row>
    <row r="177" spans="2:11" s="45" customFormat="1" ht="30" customHeight="1" x14ac:dyDescent="0.25">
      <c r="B177" s="7">
        <v>3</v>
      </c>
      <c r="C177" s="7"/>
      <c r="D177" s="7"/>
      <c r="E177" s="7"/>
      <c r="F177" s="7"/>
      <c r="G177" s="7" t="s">
        <v>4</v>
      </c>
      <c r="H177" s="48">
        <f>H195+H178</f>
        <v>6480</v>
      </c>
      <c r="I177" s="46">
        <f>I195+I178</f>
        <v>6480</v>
      </c>
      <c r="J177" s="67">
        <f t="shared" ref="J177" si="58">J187+J178</f>
        <v>6480</v>
      </c>
      <c r="K177" s="48">
        <f t="shared" si="50"/>
        <v>100</v>
      </c>
    </row>
    <row r="178" spans="2:11" x14ac:dyDescent="0.25">
      <c r="B178" s="117"/>
      <c r="C178" s="117">
        <v>31</v>
      </c>
      <c r="D178" s="117"/>
      <c r="E178" s="117"/>
      <c r="F178" s="117"/>
      <c r="G178" s="7" t="s">
        <v>5</v>
      </c>
      <c r="H178" s="48">
        <v>0</v>
      </c>
      <c r="I178" s="46">
        <f>SUM(I179+I184)</f>
        <v>0</v>
      </c>
      <c r="J178" s="48">
        <f>SUM(J179+J182)</f>
        <v>0</v>
      </c>
      <c r="K178" s="48" t="e">
        <f t="shared" si="50"/>
        <v>#DIV/0!</v>
      </c>
    </row>
    <row r="179" spans="2:11" x14ac:dyDescent="0.25">
      <c r="B179" s="30"/>
      <c r="C179" s="30"/>
      <c r="D179" s="30">
        <v>311</v>
      </c>
      <c r="E179" s="30"/>
      <c r="F179" s="30"/>
      <c r="G179" s="8" t="s">
        <v>37</v>
      </c>
      <c r="H179" s="48">
        <v>0</v>
      </c>
      <c r="I179" s="46">
        <v>0</v>
      </c>
      <c r="J179" s="128">
        <v>0</v>
      </c>
      <c r="K179" s="48" t="e">
        <f t="shared" si="50"/>
        <v>#DIV/0!</v>
      </c>
    </row>
    <row r="180" spans="2:11" x14ac:dyDescent="0.25">
      <c r="B180" s="30"/>
      <c r="C180" s="30"/>
      <c r="D180" s="30"/>
      <c r="E180" s="12">
        <v>3111</v>
      </c>
      <c r="F180" s="12"/>
      <c r="G180" s="8" t="s">
        <v>38</v>
      </c>
      <c r="H180" s="48">
        <v>0</v>
      </c>
      <c r="I180" s="64">
        <v>0</v>
      </c>
      <c r="J180" s="128">
        <v>0</v>
      </c>
      <c r="K180" s="48" t="e">
        <f t="shared" si="50"/>
        <v>#DIV/0!</v>
      </c>
    </row>
    <row r="181" spans="2:11" x14ac:dyDescent="0.25">
      <c r="B181" s="30"/>
      <c r="C181" s="30"/>
      <c r="D181" s="30"/>
      <c r="E181" s="30"/>
      <c r="F181" s="30">
        <v>31111</v>
      </c>
      <c r="G181" s="120" t="s">
        <v>260</v>
      </c>
      <c r="H181" s="48">
        <v>0</v>
      </c>
      <c r="I181" s="48">
        <v>0</v>
      </c>
      <c r="J181" s="154">
        <v>0</v>
      </c>
      <c r="K181" s="48" t="e">
        <f t="shared" si="50"/>
        <v>#DIV/0!</v>
      </c>
    </row>
    <row r="182" spans="2:11" x14ac:dyDescent="0.25">
      <c r="B182" s="30"/>
      <c r="C182" s="30"/>
      <c r="D182" s="30">
        <v>313</v>
      </c>
      <c r="E182" s="30"/>
      <c r="F182" s="30"/>
      <c r="G182" s="120" t="s">
        <v>99</v>
      </c>
      <c r="H182" s="48">
        <v>0</v>
      </c>
      <c r="I182" s="48">
        <v>0</v>
      </c>
      <c r="J182" s="128">
        <f>SUM(J183+J185)</f>
        <v>0</v>
      </c>
      <c r="K182" s="48" t="e">
        <f t="shared" si="50"/>
        <v>#DIV/0!</v>
      </c>
    </row>
    <row r="183" spans="2:11" x14ac:dyDescent="0.25">
      <c r="B183" s="30"/>
      <c r="C183" s="30"/>
      <c r="D183" s="30"/>
      <c r="E183" s="30">
        <v>3131</v>
      </c>
      <c r="F183" s="30"/>
      <c r="G183" s="120" t="s">
        <v>101</v>
      </c>
      <c r="H183" s="48">
        <v>0</v>
      </c>
      <c r="I183" s="48">
        <v>0</v>
      </c>
      <c r="J183" s="128">
        <f>SUM(J184)</f>
        <v>0</v>
      </c>
      <c r="K183" s="48" t="e">
        <f t="shared" si="50"/>
        <v>#DIV/0!</v>
      </c>
    </row>
    <row r="184" spans="2:11" x14ac:dyDescent="0.25">
      <c r="B184" s="30"/>
      <c r="C184" s="30"/>
      <c r="D184" s="30"/>
      <c r="E184" s="30"/>
      <c r="F184" s="30">
        <v>31311</v>
      </c>
      <c r="G184" s="120" t="s">
        <v>101</v>
      </c>
      <c r="H184" s="48">
        <v>0</v>
      </c>
      <c r="I184" s="48">
        <v>0</v>
      </c>
      <c r="J184" s="154">
        <v>0</v>
      </c>
      <c r="K184" s="48" t="e">
        <f t="shared" si="50"/>
        <v>#DIV/0!</v>
      </c>
    </row>
    <row r="185" spans="2:11" x14ac:dyDescent="0.25">
      <c r="B185" s="30"/>
      <c r="C185" s="30"/>
      <c r="D185" s="30"/>
      <c r="E185" s="30">
        <v>3132</v>
      </c>
      <c r="F185" s="30"/>
      <c r="G185" s="120" t="s">
        <v>102</v>
      </c>
      <c r="H185" s="48">
        <v>0</v>
      </c>
      <c r="I185" s="48">
        <v>0</v>
      </c>
      <c r="J185" s="128">
        <f>SUM(J186)</f>
        <v>0</v>
      </c>
      <c r="K185" s="48" t="e">
        <f t="shared" si="50"/>
        <v>#DIV/0!</v>
      </c>
    </row>
    <row r="186" spans="2:11" x14ac:dyDescent="0.25">
      <c r="B186" s="30"/>
      <c r="C186" s="30"/>
      <c r="D186" s="30"/>
      <c r="E186" s="30"/>
      <c r="F186" s="30">
        <v>31321</v>
      </c>
      <c r="G186" s="120" t="s">
        <v>102</v>
      </c>
      <c r="H186" s="48">
        <v>0</v>
      </c>
      <c r="I186" s="48">
        <v>0</v>
      </c>
      <c r="J186" s="128">
        <v>0</v>
      </c>
      <c r="K186" s="48" t="e">
        <f t="shared" si="50"/>
        <v>#DIV/0!</v>
      </c>
    </row>
    <row r="187" spans="2:11" x14ac:dyDescent="0.25">
      <c r="B187" s="8"/>
      <c r="C187" s="8">
        <v>32</v>
      </c>
      <c r="D187" s="9"/>
      <c r="E187" s="9"/>
      <c r="F187" s="9"/>
      <c r="G187" s="8" t="s">
        <v>19</v>
      </c>
      <c r="H187" s="48">
        <v>6480</v>
      </c>
      <c r="I187" s="48">
        <v>6480</v>
      </c>
      <c r="J187" s="68">
        <f>J188+J195</f>
        <v>6480</v>
      </c>
      <c r="K187" s="64">
        <f t="shared" si="50"/>
        <v>100</v>
      </c>
    </row>
    <row r="188" spans="2:11" x14ac:dyDescent="0.25">
      <c r="B188" s="8"/>
      <c r="C188" s="8"/>
      <c r="D188" s="8">
        <v>321</v>
      </c>
      <c r="E188" s="8"/>
      <c r="F188" s="8"/>
      <c r="G188" s="8" t="s">
        <v>39</v>
      </c>
      <c r="H188" s="48">
        <v>0</v>
      </c>
      <c r="I188" s="48">
        <v>0</v>
      </c>
      <c r="J188" s="48">
        <f t="shared" ref="J188" si="59">J189+J193</f>
        <v>0</v>
      </c>
      <c r="K188" s="48" t="e">
        <f t="shared" si="50"/>
        <v>#DIV/0!</v>
      </c>
    </row>
    <row r="189" spans="2:11" x14ac:dyDescent="0.25">
      <c r="B189" s="8"/>
      <c r="C189" s="25"/>
      <c r="D189" s="8"/>
      <c r="E189" s="8">
        <v>3211</v>
      </c>
      <c r="F189" s="8"/>
      <c r="G189" s="31" t="s">
        <v>40</v>
      </c>
      <c r="H189" s="48">
        <v>0</v>
      </c>
      <c r="I189" s="46">
        <v>0</v>
      </c>
      <c r="J189" s="48">
        <f t="shared" ref="J189" si="60">SUM(J190:J192)</f>
        <v>0</v>
      </c>
      <c r="K189" s="48" t="e">
        <f t="shared" si="50"/>
        <v>#DIV/0!</v>
      </c>
    </row>
    <row r="190" spans="2:11" x14ac:dyDescent="0.25">
      <c r="B190" s="8"/>
      <c r="C190" s="25"/>
      <c r="D190" s="8"/>
      <c r="E190" s="8"/>
      <c r="F190" s="8">
        <v>32111</v>
      </c>
      <c r="G190" s="31" t="s">
        <v>105</v>
      </c>
      <c r="H190" s="48">
        <v>0</v>
      </c>
      <c r="I190" s="46">
        <v>0</v>
      </c>
      <c r="J190" s="48">
        <v>0</v>
      </c>
      <c r="K190" s="64" t="e">
        <f t="shared" si="50"/>
        <v>#DIV/0!</v>
      </c>
    </row>
    <row r="191" spans="2:11" ht="25.5" x14ac:dyDescent="0.25">
      <c r="B191" s="8"/>
      <c r="C191" s="25"/>
      <c r="D191" s="9"/>
      <c r="E191" s="9"/>
      <c r="F191" s="8">
        <v>32113</v>
      </c>
      <c r="G191" s="31" t="s">
        <v>106</v>
      </c>
      <c r="H191" s="46">
        <v>0</v>
      </c>
      <c r="I191" s="93">
        <v>0</v>
      </c>
      <c r="J191" s="48">
        <v>0</v>
      </c>
      <c r="K191" s="66" t="e">
        <f t="shared" si="50"/>
        <v>#DIV/0!</v>
      </c>
    </row>
    <row r="192" spans="2:11" ht="25.5" x14ac:dyDescent="0.25">
      <c r="B192" s="8"/>
      <c r="C192" s="8"/>
      <c r="D192" s="9"/>
      <c r="E192" s="9"/>
      <c r="F192" s="8">
        <v>32115</v>
      </c>
      <c r="G192" s="31" t="s">
        <v>107</v>
      </c>
      <c r="H192" s="46">
        <v>0</v>
      </c>
      <c r="I192" s="93">
        <v>0</v>
      </c>
      <c r="J192" s="48">
        <v>0</v>
      </c>
      <c r="K192" s="48" t="e">
        <f t="shared" si="50"/>
        <v>#DIV/0!</v>
      </c>
    </row>
    <row r="193" spans="2:11" x14ac:dyDescent="0.25">
      <c r="B193" s="8"/>
      <c r="C193" s="25"/>
      <c r="D193" s="8"/>
      <c r="E193" s="8">
        <v>3213</v>
      </c>
      <c r="F193" s="8"/>
      <c r="G193" s="31" t="s">
        <v>109</v>
      </c>
      <c r="H193" s="46">
        <v>0</v>
      </c>
      <c r="I193" s="93">
        <v>0</v>
      </c>
      <c r="J193" s="48">
        <f t="shared" ref="J193" si="61">J194</f>
        <v>0</v>
      </c>
      <c r="K193" s="48" t="e">
        <f t="shared" si="50"/>
        <v>#DIV/0!</v>
      </c>
    </row>
    <row r="194" spans="2:11" x14ac:dyDescent="0.25">
      <c r="B194" s="8"/>
      <c r="C194" s="25"/>
      <c r="D194" s="8"/>
      <c r="E194" s="8"/>
      <c r="F194" s="8">
        <v>32131</v>
      </c>
      <c r="G194" s="31" t="s">
        <v>110</v>
      </c>
      <c r="H194" s="46">
        <v>0</v>
      </c>
      <c r="I194" s="93">
        <v>0</v>
      </c>
      <c r="J194" s="48">
        <v>0</v>
      </c>
      <c r="K194" s="48" t="e">
        <f t="shared" si="50"/>
        <v>#DIV/0!</v>
      </c>
    </row>
    <row r="195" spans="2:11" x14ac:dyDescent="0.25">
      <c r="B195" s="8"/>
      <c r="C195" s="8"/>
      <c r="D195" s="8">
        <v>322</v>
      </c>
      <c r="E195" s="8"/>
      <c r="F195" s="8"/>
      <c r="G195" s="8" t="s">
        <v>111</v>
      </c>
      <c r="H195" s="46">
        <v>6480</v>
      </c>
      <c r="I195" s="46">
        <f>SUM(I196,I200,I198)</f>
        <v>6480</v>
      </c>
      <c r="J195" s="63">
        <f>SUM(J196,J200,J198)</f>
        <v>6480</v>
      </c>
      <c r="K195" s="48">
        <f t="shared" si="50"/>
        <v>100</v>
      </c>
    </row>
    <row r="196" spans="2:11" x14ac:dyDescent="0.25">
      <c r="B196" s="8"/>
      <c r="C196" s="25"/>
      <c r="D196" s="8"/>
      <c r="E196" s="8">
        <v>3222</v>
      </c>
      <c r="F196" s="8" t="s">
        <v>100</v>
      </c>
      <c r="G196" s="31" t="s">
        <v>117</v>
      </c>
      <c r="H196" s="46">
        <v>0</v>
      </c>
      <c r="I196" s="46">
        <v>0</v>
      </c>
      <c r="J196" s="63">
        <v>0</v>
      </c>
      <c r="K196" s="64" t="e">
        <f t="shared" si="50"/>
        <v>#DIV/0!</v>
      </c>
    </row>
    <row r="197" spans="2:11" x14ac:dyDescent="0.25">
      <c r="B197" s="8"/>
      <c r="C197" s="25"/>
      <c r="D197" s="8"/>
      <c r="E197" s="8"/>
      <c r="F197" s="8">
        <v>32224</v>
      </c>
      <c r="G197" s="31" t="s">
        <v>118</v>
      </c>
      <c r="H197" s="46">
        <v>0</v>
      </c>
      <c r="I197" s="48">
        <v>0</v>
      </c>
      <c r="J197" s="63">
        <v>0</v>
      </c>
      <c r="K197" s="48" t="e">
        <f t="shared" si="50"/>
        <v>#DIV/0!</v>
      </c>
    </row>
    <row r="198" spans="2:11" x14ac:dyDescent="0.25">
      <c r="B198" s="8"/>
      <c r="C198" s="25"/>
      <c r="D198" s="8"/>
      <c r="E198" s="8">
        <v>3223</v>
      </c>
      <c r="F198" s="8" t="s">
        <v>100</v>
      </c>
      <c r="G198" s="31" t="s">
        <v>120</v>
      </c>
      <c r="H198" s="46">
        <v>6480</v>
      </c>
      <c r="I198" s="46">
        <v>6480</v>
      </c>
      <c r="J198" s="63">
        <f>J199</f>
        <v>6480</v>
      </c>
      <c r="K198" s="64">
        <f t="shared" si="50"/>
        <v>100</v>
      </c>
    </row>
    <row r="199" spans="2:11" x14ac:dyDescent="0.25">
      <c r="B199" s="8"/>
      <c r="C199" s="25"/>
      <c r="D199" s="8"/>
      <c r="E199" s="8"/>
      <c r="F199" s="8">
        <v>32231</v>
      </c>
      <c r="G199" s="31" t="s">
        <v>121</v>
      </c>
      <c r="H199" s="46">
        <v>6480</v>
      </c>
      <c r="I199" s="46">
        <v>6480</v>
      </c>
      <c r="J199" s="63">
        <v>6480</v>
      </c>
      <c r="K199" s="48">
        <f t="shared" si="50"/>
        <v>100</v>
      </c>
    </row>
    <row r="200" spans="2:11" x14ac:dyDescent="0.25">
      <c r="B200" s="8"/>
      <c r="C200" s="25"/>
      <c r="D200" s="8"/>
      <c r="E200" s="8">
        <v>3225</v>
      </c>
      <c r="F200" s="8" t="s">
        <v>100</v>
      </c>
      <c r="G200" s="31" t="s">
        <v>235</v>
      </c>
      <c r="H200" s="46">
        <v>0</v>
      </c>
      <c r="I200" s="46">
        <v>0</v>
      </c>
      <c r="J200" s="63">
        <f t="shared" ref="J200" si="62">J201</f>
        <v>0</v>
      </c>
      <c r="K200" s="64" t="e">
        <f t="shared" si="50"/>
        <v>#DIV/0!</v>
      </c>
    </row>
    <row r="201" spans="2:11" x14ac:dyDescent="0.25">
      <c r="B201" s="8"/>
      <c r="C201" s="25"/>
      <c r="D201" s="8"/>
      <c r="E201" s="8"/>
      <c r="F201" s="8">
        <v>32251</v>
      </c>
      <c r="G201" s="31" t="s">
        <v>236</v>
      </c>
      <c r="H201" s="46">
        <v>0</v>
      </c>
      <c r="I201" s="46">
        <v>0</v>
      </c>
      <c r="J201" s="48">
        <v>0</v>
      </c>
      <c r="K201" s="48" t="e">
        <f t="shared" si="50"/>
        <v>#DIV/0!</v>
      </c>
    </row>
    <row r="202" spans="2:11" s="87" customFormat="1" ht="27.75" customHeight="1" x14ac:dyDescent="0.25">
      <c r="B202" s="202" t="s">
        <v>274</v>
      </c>
      <c r="C202" s="203"/>
      <c r="D202" s="203"/>
      <c r="E202" s="203"/>
      <c r="F202" s="204"/>
      <c r="G202" s="152" t="s">
        <v>275</v>
      </c>
      <c r="H202" s="153">
        <v>245000</v>
      </c>
      <c r="I202" s="130">
        <v>245000</v>
      </c>
      <c r="J202" s="122">
        <f>J203+J231</f>
        <v>245000</v>
      </c>
      <c r="K202" s="123">
        <f t="shared" si="50"/>
        <v>100</v>
      </c>
    </row>
    <row r="203" spans="2:11" s="45" customFormat="1" ht="30" customHeight="1" x14ac:dyDescent="0.25">
      <c r="B203" s="7">
        <v>3</v>
      </c>
      <c r="C203" s="7"/>
      <c r="D203" s="7"/>
      <c r="E203" s="7"/>
      <c r="F203" s="7"/>
      <c r="G203" s="7" t="s">
        <v>4</v>
      </c>
      <c r="H203" s="48">
        <v>245000</v>
      </c>
      <c r="I203" s="118">
        <v>245000</v>
      </c>
      <c r="J203" s="67">
        <f>J204</f>
        <v>245000</v>
      </c>
      <c r="K203" s="48">
        <f t="shared" si="50"/>
        <v>100</v>
      </c>
    </row>
    <row r="204" spans="2:11" x14ac:dyDescent="0.25">
      <c r="B204" s="117"/>
      <c r="C204" s="117">
        <v>31</v>
      </c>
      <c r="D204" s="117"/>
      <c r="E204" s="117"/>
      <c r="F204" s="117"/>
      <c r="G204" s="7" t="s">
        <v>5</v>
      </c>
      <c r="H204" s="48">
        <v>245000</v>
      </c>
      <c r="I204" s="118">
        <v>245000</v>
      </c>
      <c r="J204" s="160">
        <f>SUM(J205+J208)</f>
        <v>245000</v>
      </c>
      <c r="K204" s="48">
        <f t="shared" si="50"/>
        <v>100</v>
      </c>
    </row>
    <row r="205" spans="2:11" x14ac:dyDescent="0.25">
      <c r="B205" s="30"/>
      <c r="C205" s="30"/>
      <c r="D205" s="30">
        <v>311</v>
      </c>
      <c r="E205" s="30"/>
      <c r="F205" s="30"/>
      <c r="G205" s="8" t="s">
        <v>37</v>
      </c>
      <c r="H205" s="48">
        <v>245000</v>
      </c>
      <c r="I205" s="118">
        <v>245000</v>
      </c>
      <c r="J205" s="143">
        <f t="shared" ref="J205:J206" si="63">SUM(J206)</f>
        <v>0</v>
      </c>
      <c r="K205" s="48">
        <f t="shared" si="50"/>
        <v>0</v>
      </c>
    </row>
    <row r="206" spans="2:11" x14ac:dyDescent="0.25">
      <c r="B206" s="30"/>
      <c r="C206" s="30"/>
      <c r="D206" s="30"/>
      <c r="E206" s="12">
        <v>3111</v>
      </c>
      <c r="F206" s="12"/>
      <c r="G206" s="8" t="s">
        <v>38</v>
      </c>
      <c r="H206" s="48">
        <v>0</v>
      </c>
      <c r="I206" s="118">
        <v>0</v>
      </c>
      <c r="J206" s="143">
        <f t="shared" si="63"/>
        <v>0</v>
      </c>
      <c r="K206" s="48" t="e">
        <f t="shared" si="50"/>
        <v>#DIV/0!</v>
      </c>
    </row>
    <row r="207" spans="2:11" x14ac:dyDescent="0.25">
      <c r="B207" s="30"/>
      <c r="C207" s="30"/>
      <c r="D207" s="30"/>
      <c r="E207" s="30"/>
      <c r="F207" s="30">
        <v>31111</v>
      </c>
      <c r="G207" s="120" t="s">
        <v>260</v>
      </c>
      <c r="H207" s="48">
        <v>0</v>
      </c>
      <c r="I207" s="118">
        <v>0</v>
      </c>
      <c r="J207" s="144">
        <v>0</v>
      </c>
      <c r="K207" s="48" t="e">
        <f t="shared" si="50"/>
        <v>#DIV/0!</v>
      </c>
    </row>
    <row r="208" spans="2:11" x14ac:dyDescent="0.25">
      <c r="B208" s="30"/>
      <c r="C208" s="30"/>
      <c r="D208" s="30">
        <v>313</v>
      </c>
      <c r="E208" s="30"/>
      <c r="F208" s="30"/>
      <c r="G208" s="120" t="s">
        <v>99</v>
      </c>
      <c r="H208" s="48">
        <f t="shared" ref="H208:I208" si="64">SUM(H209+H211)</f>
        <v>245000</v>
      </c>
      <c r="I208" s="118">
        <f t="shared" si="64"/>
        <v>245000</v>
      </c>
      <c r="J208" s="126">
        <f>SUM(J209+J211)</f>
        <v>245000</v>
      </c>
      <c r="K208" s="48">
        <f t="shared" si="50"/>
        <v>100</v>
      </c>
    </row>
    <row r="209" spans="2:11" x14ac:dyDescent="0.25">
      <c r="B209" s="30"/>
      <c r="C209" s="30"/>
      <c r="D209" s="30"/>
      <c r="E209" s="30">
        <v>3131</v>
      </c>
      <c r="F209" s="30"/>
      <c r="G209" s="120" t="s">
        <v>101</v>
      </c>
      <c r="H209" s="48">
        <v>132306.18</v>
      </c>
      <c r="I209" s="118">
        <v>132306.18</v>
      </c>
      <c r="J209" s="126">
        <f>SUM(J210)</f>
        <v>134165.71</v>
      </c>
      <c r="K209" s="48">
        <f t="shared" si="50"/>
        <v>101.40547478583389</v>
      </c>
    </row>
    <row r="210" spans="2:11" x14ac:dyDescent="0.25">
      <c r="B210" s="30"/>
      <c r="C210" s="30"/>
      <c r="D210" s="30"/>
      <c r="E210" s="30"/>
      <c r="F210" s="30">
        <v>31311</v>
      </c>
      <c r="G210" s="120" t="s">
        <v>101</v>
      </c>
      <c r="H210" s="48">
        <v>132306.18</v>
      </c>
      <c r="I210" s="46">
        <v>132306.18</v>
      </c>
      <c r="J210" s="127">
        <v>134165.71</v>
      </c>
      <c r="K210" s="48">
        <f t="shared" si="50"/>
        <v>101.40547478583389</v>
      </c>
    </row>
    <row r="211" spans="2:11" x14ac:dyDescent="0.25">
      <c r="B211" s="30"/>
      <c r="C211" s="30"/>
      <c r="D211" s="30"/>
      <c r="E211" s="30">
        <v>3132</v>
      </c>
      <c r="F211" s="30"/>
      <c r="G211" s="120" t="s">
        <v>102</v>
      </c>
      <c r="H211" s="48">
        <v>112693.82</v>
      </c>
      <c r="I211" s="46">
        <v>112693.82</v>
      </c>
      <c r="J211" s="128">
        <f>SUM(J212)</f>
        <v>110834.29</v>
      </c>
      <c r="K211" s="48">
        <f t="shared" si="50"/>
        <v>98.349927263092141</v>
      </c>
    </row>
    <row r="212" spans="2:11" x14ac:dyDescent="0.25">
      <c r="B212" s="30"/>
      <c r="C212" s="30"/>
      <c r="D212" s="30"/>
      <c r="E212" s="30"/>
      <c r="F212" s="30">
        <v>31321</v>
      </c>
      <c r="G212" s="120" t="s">
        <v>102</v>
      </c>
      <c r="H212" s="48">
        <v>112693.82</v>
      </c>
      <c r="I212" s="48">
        <v>112693.82</v>
      </c>
      <c r="J212" s="128">
        <v>110834.29</v>
      </c>
      <c r="K212" s="48">
        <f t="shared" si="50"/>
        <v>98.349927263092141</v>
      </c>
    </row>
    <row r="213" spans="2:11" s="87" customFormat="1" ht="27.75" customHeight="1" x14ac:dyDescent="0.25">
      <c r="B213" s="202" t="s">
        <v>277</v>
      </c>
      <c r="C213" s="203"/>
      <c r="D213" s="203"/>
      <c r="E213" s="203"/>
      <c r="F213" s="204"/>
      <c r="G213" s="152" t="s">
        <v>278</v>
      </c>
      <c r="H213" s="153">
        <v>746.89</v>
      </c>
      <c r="I213" s="80">
        <v>746.89</v>
      </c>
      <c r="J213" s="122">
        <f>J214</f>
        <v>746.89</v>
      </c>
      <c r="K213" s="123">
        <f t="shared" si="50"/>
        <v>100</v>
      </c>
    </row>
    <row r="214" spans="2:11" s="45" customFormat="1" ht="30" customHeight="1" x14ac:dyDescent="0.25">
      <c r="B214" s="7">
        <v>3</v>
      </c>
      <c r="C214" s="7"/>
      <c r="D214" s="7"/>
      <c r="E214" s="7"/>
      <c r="F214" s="7"/>
      <c r="G214" s="7" t="s">
        <v>4</v>
      </c>
      <c r="H214" s="48">
        <v>746.89</v>
      </c>
      <c r="I214" s="46">
        <v>746.89</v>
      </c>
      <c r="J214" s="67">
        <v>746.89</v>
      </c>
      <c r="K214" s="48">
        <f t="shared" si="50"/>
        <v>100</v>
      </c>
    </row>
    <row r="215" spans="2:11" x14ac:dyDescent="0.25">
      <c r="B215" s="8"/>
      <c r="C215" s="8">
        <v>32</v>
      </c>
      <c r="D215" s="9"/>
      <c r="E215" s="9"/>
      <c r="F215" s="9"/>
      <c r="G215" s="8" t="s">
        <v>19</v>
      </c>
      <c r="H215" s="46">
        <v>746.89</v>
      </c>
      <c r="I215" s="46">
        <v>746.89</v>
      </c>
      <c r="J215" s="48">
        <v>746.89</v>
      </c>
      <c r="K215" s="48">
        <f t="shared" si="50"/>
        <v>100</v>
      </c>
    </row>
    <row r="216" spans="2:11" x14ac:dyDescent="0.25">
      <c r="B216" s="8"/>
      <c r="C216" s="8"/>
      <c r="D216" s="8">
        <v>322</v>
      </c>
      <c r="E216" s="8"/>
      <c r="F216" s="8"/>
      <c r="G216" s="8" t="s">
        <v>111</v>
      </c>
      <c r="H216" s="46">
        <v>746.89</v>
      </c>
      <c r="I216" s="30">
        <v>746.89</v>
      </c>
      <c r="J216" s="48">
        <v>746.89</v>
      </c>
      <c r="K216" s="48">
        <f t="shared" si="50"/>
        <v>100</v>
      </c>
    </row>
    <row r="217" spans="2:11" x14ac:dyDescent="0.25">
      <c r="B217" s="8"/>
      <c r="C217" s="25"/>
      <c r="D217" s="8"/>
      <c r="E217" s="8">
        <v>3225</v>
      </c>
      <c r="F217" s="8" t="s">
        <v>100</v>
      </c>
      <c r="G217" s="31" t="s">
        <v>127</v>
      </c>
      <c r="H217" s="46">
        <v>746.89</v>
      </c>
      <c r="I217">
        <v>746.89</v>
      </c>
      <c r="J217" s="93">
        <f t="shared" ref="J217" si="65">J218</f>
        <v>746.89</v>
      </c>
      <c r="K217" s="48">
        <f t="shared" si="50"/>
        <v>100</v>
      </c>
    </row>
    <row r="218" spans="2:11" x14ac:dyDescent="0.25">
      <c r="B218" s="8"/>
      <c r="C218" s="25"/>
      <c r="D218" s="8"/>
      <c r="E218" s="8"/>
      <c r="F218" s="8">
        <v>32251</v>
      </c>
      <c r="G218" s="31" t="s">
        <v>128</v>
      </c>
      <c r="H218" s="46">
        <v>746.89</v>
      </c>
      <c r="I218" s="150">
        <v>746.89</v>
      </c>
      <c r="J218" s="93">
        <v>746.89</v>
      </c>
      <c r="K218" s="48">
        <f t="shared" si="50"/>
        <v>100</v>
      </c>
    </row>
    <row r="219" spans="2:11" x14ac:dyDescent="0.25">
      <c r="I219" s="151"/>
    </row>
  </sheetData>
  <mergeCells count="18">
    <mergeCell ref="B213:F213"/>
    <mergeCell ref="B2:K2"/>
    <mergeCell ref="B4:K4"/>
    <mergeCell ref="B6:F6"/>
    <mergeCell ref="B7:G7"/>
    <mergeCell ref="B13:F13"/>
    <mergeCell ref="B8:F8"/>
    <mergeCell ref="B11:F11"/>
    <mergeCell ref="B12:F12"/>
    <mergeCell ref="B9:F9"/>
    <mergeCell ref="B10:F10"/>
    <mergeCell ref="B176:F176"/>
    <mergeCell ref="B59:F59"/>
    <mergeCell ref="B60:F60"/>
    <mergeCell ref="B61:F61"/>
    <mergeCell ref="B27:F27"/>
    <mergeCell ref="B28:F28"/>
    <mergeCell ref="B202:F20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2026-03-20T11:05:37Z</cp:lastPrinted>
  <dcterms:created xsi:type="dcterms:W3CDTF">2022-08-12T12:51:27Z</dcterms:created>
  <dcterms:modified xsi:type="dcterms:W3CDTF">2026-03-20T11:57:28Z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